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ปีงปม.69สรุป100%(ณ31พค69)" sheetId="25" r:id="rId1"/>
    <sheet name="ปีงปม.69สรุป(ณ31พค69)" sheetId="24" r:id="rId2"/>
    <sheet name="ปีงปม.69รายละเอียด(ณ31พค69)" sheetId="23" r:id="rId3"/>
    <sheet name="สรุป_68" sheetId="22" r:id="rId4"/>
    <sheet name="รายละเอียด_68" sheetId="21" r:id="rId5"/>
    <sheet name="สรุป_67" sheetId="19" r:id="rId6"/>
    <sheet name="รายละเอียด_67" sheetId="20" r:id="rId7"/>
    <sheet name="สรุป_66" sheetId="18" r:id="rId8"/>
    <sheet name="รายละเอียด_66" sheetId="17" r:id="rId9"/>
    <sheet name="สรุป_65" sheetId="16" r:id="rId10"/>
    <sheet name="รายละเอียด_65" sheetId="15" r:id="rId11"/>
    <sheet name="สรุป_64" sheetId="14" r:id="rId12"/>
    <sheet name="รายละเอียด_64" sheetId="13" r:id="rId13"/>
    <sheet name="สรุป_63" sheetId="9" r:id="rId14"/>
    <sheet name="รายละเอียด_63" sheetId="10" r:id="rId15"/>
    <sheet name="สรุป_63(ระเบียบ59,63 ภาพรวม)" sheetId="11" r:id="rId16"/>
    <sheet name="สรุป_63(ระเบียบ59,63 หน่วยงาน)" sheetId="12" r:id="rId17"/>
    <sheet name="สรุป_62" sheetId="7" r:id="rId18"/>
    <sheet name="รายละเอียด_62" sheetId="8" r:id="rId19"/>
    <sheet name="สรุป_61" sheetId="5" r:id="rId20"/>
    <sheet name="รายละเอียด_61" sheetId="6" r:id="rId21"/>
    <sheet name="สรุป_60" sheetId="3" r:id="rId22"/>
    <sheet name="รายละเอียด_60" sheetId="4" r:id="rId23"/>
    <sheet name="สรุป_59" sheetId="1" r:id="rId24"/>
    <sheet name="รายละเอียด_59" sheetId="2" r:id="rId25"/>
  </sheets>
  <externalReferences>
    <externalReference r:id="rId26"/>
  </externalReferences>
  <definedNames>
    <definedName name="_xlnm.Print_Area" localSheetId="2">'ปีงปม.69รายละเอียด(ณ31พค69)'!#REF!</definedName>
    <definedName name="_xlnm.Print_Area" localSheetId="12">รายละเอียด_64!$A$1:$P$370</definedName>
    <definedName name="_xlnm.Print_Area" localSheetId="5">สรุป_67!$A$1:$CM$47</definedName>
    <definedName name="_xlnm.Print_Area" localSheetId="3">สรุป_68!$B$1:$CG$49</definedName>
    <definedName name="_xlnm.Print_Titles" localSheetId="5">สรุป_67!$A:$B,สรุป_67!$1:$7</definedName>
    <definedName name="_xlnm.Print_Titles" localSheetId="3">สรุป_68!$B:$B,สรุป_68!$1:$7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51" i="23" l="1"/>
  <c r="K351" i="23"/>
  <c r="J351" i="23"/>
  <c r="I351" i="23"/>
  <c r="H351" i="23"/>
  <c r="G351" i="23"/>
  <c r="E351" i="23"/>
  <c r="J347" i="23"/>
  <c r="I347" i="23"/>
  <c r="H347" i="23"/>
  <c r="G347" i="23"/>
  <c r="E347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K300" i="23"/>
  <c r="L300" i="23" s="1"/>
  <c r="K299" i="23"/>
  <c r="L299" i="23" s="1"/>
  <c r="L298" i="23"/>
  <c r="K298" i="23"/>
  <c r="K297" i="23"/>
  <c r="L297" i="23" s="1"/>
  <c r="K296" i="23"/>
  <c r="L296" i="23" s="1"/>
  <c r="K295" i="23"/>
  <c r="L295" i="23" s="1"/>
  <c r="L294" i="23"/>
  <c r="K294" i="23"/>
  <c r="K293" i="23"/>
  <c r="L293" i="23" s="1"/>
  <c r="K292" i="23"/>
  <c r="L292" i="23" s="1"/>
  <c r="K291" i="23"/>
  <c r="L291" i="23" s="1"/>
  <c r="L290" i="23"/>
  <c r="K290" i="23"/>
  <c r="K289" i="23"/>
  <c r="L289" i="23" s="1"/>
  <c r="K288" i="23"/>
  <c r="L288" i="23" s="1"/>
  <c r="K287" i="23"/>
  <c r="L287" i="23" s="1"/>
  <c r="L286" i="23"/>
  <c r="K286" i="23"/>
  <c r="K285" i="23"/>
  <c r="L285" i="23" s="1"/>
  <c r="K284" i="23"/>
  <c r="L284" i="23" s="1"/>
  <c r="K283" i="23"/>
  <c r="L283" i="23" s="1"/>
  <c r="L282" i="23"/>
  <c r="K282" i="23"/>
  <c r="K281" i="23"/>
  <c r="L281" i="23" s="1"/>
  <c r="K280" i="23"/>
  <c r="L280" i="23" s="1"/>
  <c r="K279" i="23"/>
  <c r="L279" i="23" s="1"/>
  <c r="L278" i="23"/>
  <c r="K278" i="23"/>
  <c r="K277" i="23"/>
  <c r="L277" i="23" s="1"/>
  <c r="K276" i="23"/>
  <c r="L276" i="23" s="1"/>
  <c r="K275" i="23"/>
  <c r="L275" i="23" s="1"/>
  <c r="L274" i="23"/>
  <c r="K274" i="23"/>
  <c r="K273" i="23"/>
  <c r="L273" i="23" s="1"/>
  <c r="K272" i="23"/>
  <c r="L272" i="23" s="1"/>
  <c r="K271" i="23"/>
  <c r="L271" i="23" s="1"/>
  <c r="L270" i="23"/>
  <c r="K270" i="23"/>
  <c r="J268" i="23"/>
  <c r="E268" i="23"/>
  <c r="I266" i="23"/>
  <c r="I268" i="23" s="1"/>
  <c r="G266" i="23"/>
  <c r="H266" i="23" s="1"/>
  <c r="L263" i="23"/>
  <c r="K263" i="23"/>
  <c r="J263" i="23"/>
  <c r="I263" i="23"/>
  <c r="H263" i="23"/>
  <c r="G263" i="23"/>
  <c r="E263" i="23"/>
  <c r="J259" i="23"/>
  <c r="E259" i="23"/>
  <c r="G257" i="23"/>
  <c r="I257" i="23" s="1"/>
  <c r="I256" i="23"/>
  <c r="G256" i="23"/>
  <c r="H256" i="23" s="1"/>
  <c r="I255" i="23"/>
  <c r="K255" i="23" s="1"/>
  <c r="L255" i="23" s="1"/>
  <c r="H255" i="23"/>
  <c r="G255" i="23"/>
  <c r="I254" i="23"/>
  <c r="G254" i="23"/>
  <c r="H254" i="23" s="1"/>
  <c r="K254" i="23" s="1"/>
  <c r="L254" i="23" s="1"/>
  <c r="H253" i="23"/>
  <c r="K253" i="23" s="1"/>
  <c r="L253" i="23" s="1"/>
  <c r="G253" i="23"/>
  <c r="I253" i="23" s="1"/>
  <c r="I252" i="23"/>
  <c r="H252" i="23"/>
  <c r="K252" i="23" s="1"/>
  <c r="L252" i="23" s="1"/>
  <c r="G252" i="23"/>
  <c r="K251" i="23"/>
  <c r="L251" i="23" s="1"/>
  <c r="I251" i="23"/>
  <c r="H251" i="23"/>
  <c r="G251" i="23"/>
  <c r="G250" i="23"/>
  <c r="G249" i="23"/>
  <c r="I249" i="23" s="1"/>
  <c r="I243" i="23"/>
  <c r="G243" i="23"/>
  <c r="H243" i="23" s="1"/>
  <c r="K243" i="23" s="1"/>
  <c r="L243" i="23" s="1"/>
  <c r="I242" i="23"/>
  <c r="K242" i="23" s="1"/>
  <c r="L242" i="23" s="1"/>
  <c r="H242" i="23"/>
  <c r="G242" i="23"/>
  <c r="L241" i="23"/>
  <c r="I241" i="23"/>
  <c r="G241" i="23"/>
  <c r="H241" i="23" s="1"/>
  <c r="K241" i="23" s="1"/>
  <c r="H240" i="23"/>
  <c r="G240" i="23"/>
  <c r="I240" i="23" s="1"/>
  <c r="I239" i="23"/>
  <c r="H239" i="23"/>
  <c r="K239" i="23" s="1"/>
  <c r="L239" i="23" s="1"/>
  <c r="G239" i="23"/>
  <c r="K238" i="23"/>
  <c r="L238" i="23" s="1"/>
  <c r="I238" i="23"/>
  <c r="H238" i="23"/>
  <c r="G238" i="23"/>
  <c r="G237" i="23"/>
  <c r="G236" i="23"/>
  <c r="I236" i="23" s="1"/>
  <c r="I235" i="23"/>
  <c r="G235" i="23"/>
  <c r="H235" i="23" s="1"/>
  <c r="I234" i="23"/>
  <c r="K234" i="23" s="1"/>
  <c r="L234" i="23" s="1"/>
  <c r="H234" i="23"/>
  <c r="G234" i="23"/>
  <c r="I233" i="23"/>
  <c r="G233" i="23"/>
  <c r="H233" i="23" s="1"/>
  <c r="K233" i="23" s="1"/>
  <c r="L233" i="23" s="1"/>
  <c r="H232" i="23"/>
  <c r="K232" i="23" s="1"/>
  <c r="L232" i="23" s="1"/>
  <c r="G232" i="23"/>
  <c r="I232" i="23" s="1"/>
  <c r="I231" i="23"/>
  <c r="H231" i="23"/>
  <c r="K231" i="23" s="1"/>
  <c r="G231" i="23"/>
  <c r="J229" i="23"/>
  <c r="E229" i="23"/>
  <c r="I227" i="23"/>
  <c r="G227" i="23"/>
  <c r="H227" i="23" s="1"/>
  <c r="I226" i="23"/>
  <c r="H226" i="23"/>
  <c r="G226" i="23"/>
  <c r="J218" i="23"/>
  <c r="E218" i="23"/>
  <c r="K216" i="23"/>
  <c r="L216" i="23" s="1"/>
  <c r="I216" i="23"/>
  <c r="H216" i="23"/>
  <c r="G216" i="23"/>
  <c r="G215" i="23"/>
  <c r="G214" i="23"/>
  <c r="I214" i="23" s="1"/>
  <c r="I213" i="23"/>
  <c r="G213" i="23"/>
  <c r="H213" i="23" s="1"/>
  <c r="J210" i="23"/>
  <c r="G210" i="23"/>
  <c r="E210" i="23"/>
  <c r="I208" i="23"/>
  <c r="G208" i="23"/>
  <c r="H208" i="23" s="1"/>
  <c r="I207" i="23"/>
  <c r="H207" i="23"/>
  <c r="H206" i="23" s="1"/>
  <c r="G207" i="23"/>
  <c r="I206" i="23"/>
  <c r="I210" i="23" s="1"/>
  <c r="G206" i="23"/>
  <c r="L204" i="23"/>
  <c r="K204" i="23"/>
  <c r="J204" i="23"/>
  <c r="I204" i="23"/>
  <c r="H204" i="23"/>
  <c r="G204" i="23"/>
  <c r="E204" i="23"/>
  <c r="E198" i="23"/>
  <c r="G196" i="23"/>
  <c r="I196" i="23" s="1"/>
  <c r="G195" i="23"/>
  <c r="G193" i="23"/>
  <c r="I192" i="23"/>
  <c r="H192" i="23"/>
  <c r="G192" i="23"/>
  <c r="J191" i="23"/>
  <c r="J198" i="23" s="1"/>
  <c r="I190" i="23"/>
  <c r="H190" i="23"/>
  <c r="K190" i="23" s="1"/>
  <c r="L190" i="23" s="1"/>
  <c r="G190" i="23"/>
  <c r="K189" i="23"/>
  <c r="L189" i="23" s="1"/>
  <c r="I189" i="23"/>
  <c r="H189" i="23"/>
  <c r="G189" i="23"/>
  <c r="G187" i="23"/>
  <c r="G186" i="23"/>
  <c r="I185" i="23"/>
  <c r="I184" i="23" s="1"/>
  <c r="G185" i="23"/>
  <c r="G184" i="23" s="1"/>
  <c r="L182" i="23"/>
  <c r="K182" i="23"/>
  <c r="J182" i="23"/>
  <c r="I182" i="23"/>
  <c r="H182" i="23"/>
  <c r="G182" i="23"/>
  <c r="E182" i="23"/>
  <c r="L178" i="23"/>
  <c r="K178" i="23"/>
  <c r="J178" i="23"/>
  <c r="I178" i="23"/>
  <c r="H178" i="23"/>
  <c r="G178" i="23"/>
  <c r="E178" i="23"/>
  <c r="L175" i="23"/>
  <c r="K175" i="23"/>
  <c r="J175" i="23"/>
  <c r="I175" i="23"/>
  <c r="H175" i="23"/>
  <c r="G175" i="23"/>
  <c r="E175" i="23"/>
  <c r="J171" i="23"/>
  <c r="E171" i="23"/>
  <c r="I169" i="23"/>
  <c r="G169" i="23"/>
  <c r="H169" i="23" s="1"/>
  <c r="I168" i="23"/>
  <c r="K168" i="23" s="1"/>
  <c r="L168" i="23" s="1"/>
  <c r="H168" i="23"/>
  <c r="G168" i="23"/>
  <c r="I167" i="23"/>
  <c r="I171" i="23" s="1"/>
  <c r="G167" i="23"/>
  <c r="H167" i="23" s="1"/>
  <c r="J164" i="23"/>
  <c r="E164" i="23"/>
  <c r="G162" i="23"/>
  <c r="J160" i="23"/>
  <c r="E160" i="23"/>
  <c r="L158" i="23"/>
  <c r="I158" i="23"/>
  <c r="G158" i="23"/>
  <c r="H158" i="23" s="1"/>
  <c r="K158" i="23" s="1"/>
  <c r="H157" i="23"/>
  <c r="K157" i="23" s="1"/>
  <c r="L157" i="23" s="1"/>
  <c r="G157" i="23"/>
  <c r="I157" i="23" s="1"/>
  <c r="I156" i="23"/>
  <c r="H156" i="23"/>
  <c r="K156" i="23" s="1"/>
  <c r="L156" i="23" s="1"/>
  <c r="G156" i="23"/>
  <c r="K155" i="23"/>
  <c r="L155" i="23" s="1"/>
  <c r="I155" i="23"/>
  <c r="H155" i="23"/>
  <c r="G155" i="23"/>
  <c r="G152" i="23"/>
  <c r="G151" i="23"/>
  <c r="I151" i="23" s="1"/>
  <c r="I150" i="23"/>
  <c r="G150" i="23"/>
  <c r="H150" i="23" s="1"/>
  <c r="K150" i="23" s="1"/>
  <c r="L150" i="23" s="1"/>
  <c r="I149" i="23"/>
  <c r="K149" i="23" s="1"/>
  <c r="L149" i="23" s="1"/>
  <c r="H149" i="23"/>
  <c r="G149" i="23"/>
  <c r="L148" i="23"/>
  <c r="I148" i="23"/>
  <c r="G148" i="23"/>
  <c r="H148" i="23" s="1"/>
  <c r="K148" i="23" s="1"/>
  <c r="H147" i="23"/>
  <c r="G147" i="23"/>
  <c r="J145" i="23"/>
  <c r="E145" i="23"/>
  <c r="G143" i="23"/>
  <c r="I143" i="23" s="1"/>
  <c r="I142" i="23"/>
  <c r="G142" i="23"/>
  <c r="H142" i="23" s="1"/>
  <c r="I141" i="23"/>
  <c r="K141" i="23" s="1"/>
  <c r="L141" i="23" s="1"/>
  <c r="H141" i="23"/>
  <c r="K140" i="23"/>
  <c r="L140" i="23" s="1"/>
  <c r="I140" i="23"/>
  <c r="H140" i="23"/>
  <c r="G140" i="23"/>
  <c r="G139" i="23"/>
  <c r="G138" i="23"/>
  <c r="I138" i="23" s="1"/>
  <c r="G137" i="23"/>
  <c r="I136" i="23"/>
  <c r="H136" i="23"/>
  <c r="G136" i="23"/>
  <c r="J135" i="23"/>
  <c r="J133" i="23"/>
  <c r="E133" i="23"/>
  <c r="G131" i="23"/>
  <c r="G130" i="23"/>
  <c r="H130" i="23" s="1"/>
  <c r="I129" i="23"/>
  <c r="K129" i="23" s="1"/>
  <c r="L129" i="23" s="1"/>
  <c r="H129" i="23"/>
  <c r="G129" i="23"/>
  <c r="I128" i="23"/>
  <c r="G128" i="23"/>
  <c r="H128" i="23" s="1"/>
  <c r="H127" i="23"/>
  <c r="K127" i="23" s="1"/>
  <c r="L127" i="23" s="1"/>
  <c r="G127" i="23"/>
  <c r="I127" i="23" s="1"/>
  <c r="I119" i="23"/>
  <c r="H119" i="23"/>
  <c r="K119" i="23" s="1"/>
  <c r="L119" i="23" s="1"/>
  <c r="G119" i="23"/>
  <c r="I118" i="23"/>
  <c r="H118" i="23"/>
  <c r="K118" i="23" s="1"/>
  <c r="L118" i="23" s="1"/>
  <c r="G118" i="23"/>
  <c r="G117" i="23"/>
  <c r="G116" i="23"/>
  <c r="G115" i="23"/>
  <c r="H115" i="23" s="1"/>
  <c r="I114" i="23"/>
  <c r="K114" i="23" s="1"/>
  <c r="L114" i="23" s="1"/>
  <c r="H114" i="23"/>
  <c r="G114" i="23"/>
  <c r="I113" i="23"/>
  <c r="G113" i="23"/>
  <c r="H113" i="23" s="1"/>
  <c r="K113" i="23" s="1"/>
  <c r="L113" i="23" s="1"/>
  <c r="H112" i="23"/>
  <c r="G112" i="23"/>
  <c r="I112" i="23" s="1"/>
  <c r="L111" i="23"/>
  <c r="I111" i="23"/>
  <c r="H111" i="23"/>
  <c r="K111" i="23" s="1"/>
  <c r="G111" i="23"/>
  <c r="K110" i="23"/>
  <c r="L110" i="23" s="1"/>
  <c r="I110" i="23"/>
  <c r="H110" i="23"/>
  <c r="G110" i="23"/>
  <c r="G109" i="23"/>
  <c r="G108" i="23"/>
  <c r="I107" i="23"/>
  <c r="G107" i="23"/>
  <c r="H107" i="23" s="1"/>
  <c r="I106" i="23"/>
  <c r="K106" i="23" s="1"/>
  <c r="L106" i="23" s="1"/>
  <c r="H106" i="23"/>
  <c r="G106" i="23"/>
  <c r="I105" i="23"/>
  <c r="G105" i="23"/>
  <c r="H105" i="23" s="1"/>
  <c r="K105" i="23" s="1"/>
  <c r="L105" i="23" s="1"/>
  <c r="H104" i="23"/>
  <c r="G104" i="23"/>
  <c r="I104" i="23" s="1"/>
  <c r="L103" i="23"/>
  <c r="I103" i="23"/>
  <c r="H103" i="23"/>
  <c r="K103" i="23" s="1"/>
  <c r="G103" i="23"/>
  <c r="I102" i="23"/>
  <c r="H102" i="23"/>
  <c r="K102" i="23" s="1"/>
  <c r="L102" i="23" s="1"/>
  <c r="G102" i="23"/>
  <c r="G101" i="23"/>
  <c r="G100" i="23"/>
  <c r="J98" i="23"/>
  <c r="E98" i="23"/>
  <c r="H96" i="23"/>
  <c r="K96" i="23" s="1"/>
  <c r="L96" i="23" s="1"/>
  <c r="G96" i="23"/>
  <c r="I96" i="23" s="1"/>
  <c r="I95" i="23"/>
  <c r="H95" i="23"/>
  <c r="K95" i="23" s="1"/>
  <c r="L95" i="23" s="1"/>
  <c r="G95" i="23"/>
  <c r="I94" i="23"/>
  <c r="H94" i="23"/>
  <c r="K94" i="23" s="1"/>
  <c r="L94" i="23" s="1"/>
  <c r="G94" i="23"/>
  <c r="G93" i="23"/>
  <c r="L91" i="23"/>
  <c r="K91" i="23"/>
  <c r="J91" i="23"/>
  <c r="I91" i="23"/>
  <c r="H91" i="23"/>
  <c r="G91" i="23"/>
  <c r="E91" i="23"/>
  <c r="J87" i="23"/>
  <c r="E87" i="23"/>
  <c r="K85" i="23"/>
  <c r="L85" i="23" s="1"/>
  <c r="I85" i="23"/>
  <c r="H85" i="23"/>
  <c r="G85" i="23"/>
  <c r="G84" i="23"/>
  <c r="G83" i="23"/>
  <c r="G82" i="23"/>
  <c r="H82" i="23" s="1"/>
  <c r="G81" i="23"/>
  <c r="G80" i="23"/>
  <c r="J79" i="23"/>
  <c r="I77" i="23"/>
  <c r="H77" i="23"/>
  <c r="K77" i="23" s="1"/>
  <c r="L77" i="23" s="1"/>
  <c r="G77" i="23"/>
  <c r="G76" i="23"/>
  <c r="G75" i="23"/>
  <c r="G74" i="23"/>
  <c r="H74" i="23" s="1"/>
  <c r="I73" i="23"/>
  <c r="K73" i="23" s="1"/>
  <c r="L73" i="23" s="1"/>
  <c r="H73" i="23"/>
  <c r="G73" i="23"/>
  <c r="I72" i="23"/>
  <c r="G72" i="23"/>
  <c r="H72" i="23" s="1"/>
  <c r="K72" i="23" s="1"/>
  <c r="E70" i="23"/>
  <c r="G68" i="23"/>
  <c r="I67" i="23"/>
  <c r="H67" i="23"/>
  <c r="G67" i="23"/>
  <c r="I66" i="23"/>
  <c r="H66" i="23"/>
  <c r="G66" i="23"/>
  <c r="J65" i="23"/>
  <c r="J70" i="23" s="1"/>
  <c r="I65" i="23"/>
  <c r="G65" i="23"/>
  <c r="G64" i="23"/>
  <c r="I64" i="23" s="1"/>
  <c r="I63" i="23"/>
  <c r="H63" i="23"/>
  <c r="G63" i="23"/>
  <c r="K62" i="23"/>
  <c r="L62" i="23" s="1"/>
  <c r="I62" i="23"/>
  <c r="H62" i="23"/>
  <c r="G62" i="23"/>
  <c r="G59" i="23"/>
  <c r="K58" i="23"/>
  <c r="L58" i="23" s="1"/>
  <c r="H58" i="23"/>
  <c r="G58" i="23"/>
  <c r="I58" i="23" s="1"/>
  <c r="G57" i="23"/>
  <c r="G70" i="23" s="1"/>
  <c r="L55" i="23"/>
  <c r="K55" i="23"/>
  <c r="J55" i="23"/>
  <c r="I55" i="23"/>
  <c r="H55" i="23"/>
  <c r="G55" i="23"/>
  <c r="E55" i="23"/>
  <c r="L50" i="23"/>
  <c r="K50" i="23"/>
  <c r="J50" i="23"/>
  <c r="I50" i="23"/>
  <c r="H50" i="23"/>
  <c r="G50" i="23"/>
  <c r="E50" i="23"/>
  <c r="J46" i="23"/>
  <c r="E46" i="23"/>
  <c r="G44" i="23"/>
  <c r="H44" i="23" s="1"/>
  <c r="G43" i="23"/>
  <c r="I43" i="23" s="1"/>
  <c r="L42" i="23"/>
  <c r="I42" i="23"/>
  <c r="H42" i="23"/>
  <c r="K42" i="23" s="1"/>
  <c r="G42" i="23"/>
  <c r="K41" i="23"/>
  <c r="L41" i="23" s="1"/>
  <c r="I41" i="23"/>
  <c r="H41" i="23"/>
  <c r="G41" i="23"/>
  <c r="G40" i="23"/>
  <c r="G39" i="23"/>
  <c r="I39" i="23" s="1"/>
  <c r="I29" i="23"/>
  <c r="H29" i="23"/>
  <c r="G29" i="23"/>
  <c r="I28" i="23"/>
  <c r="G28" i="23"/>
  <c r="H28" i="23" s="1"/>
  <c r="K28" i="23" s="1"/>
  <c r="L28" i="23" s="1"/>
  <c r="I27" i="23"/>
  <c r="K27" i="23" s="1"/>
  <c r="L27" i="23" s="1"/>
  <c r="G27" i="23"/>
  <c r="H27" i="23" s="1"/>
  <c r="G26" i="23"/>
  <c r="I26" i="23" s="1"/>
  <c r="L25" i="23"/>
  <c r="I25" i="23"/>
  <c r="H25" i="23"/>
  <c r="K25" i="23" s="1"/>
  <c r="G25" i="23"/>
  <c r="K24" i="23"/>
  <c r="L24" i="23" s="1"/>
  <c r="I24" i="23"/>
  <c r="H24" i="23"/>
  <c r="G24" i="23"/>
  <c r="I23" i="23"/>
  <c r="H23" i="23"/>
  <c r="K23" i="23" s="1"/>
  <c r="L23" i="23" s="1"/>
  <c r="G23" i="23"/>
  <c r="G22" i="23"/>
  <c r="I22" i="23" s="1"/>
  <c r="I21" i="23"/>
  <c r="K21" i="23" s="1"/>
  <c r="L21" i="23" s="1"/>
  <c r="H21" i="23"/>
  <c r="G21" i="23"/>
  <c r="G20" i="23"/>
  <c r="I20" i="23" s="1"/>
  <c r="G19" i="23"/>
  <c r="H19" i="23" s="1"/>
  <c r="I18" i="23"/>
  <c r="H18" i="23"/>
  <c r="G18" i="23"/>
  <c r="I16" i="23"/>
  <c r="H16" i="23"/>
  <c r="G16" i="23"/>
  <c r="G15" i="23"/>
  <c r="I15" i="23" s="1"/>
  <c r="G14" i="23"/>
  <c r="I14" i="23" s="1"/>
  <c r="I12" i="23"/>
  <c r="K12" i="23" s="1"/>
  <c r="L12" i="23" s="1"/>
  <c r="H12" i="23"/>
  <c r="G12" i="23"/>
  <c r="G11" i="23"/>
  <c r="H11" i="23" s="1"/>
  <c r="G10" i="23"/>
  <c r="I10" i="23" s="1"/>
  <c r="I9" i="23"/>
  <c r="H9" i="23"/>
  <c r="K9" i="23" s="1"/>
  <c r="L9" i="23" s="1"/>
  <c r="G9" i="23"/>
  <c r="H8" i="23"/>
  <c r="G8" i="23"/>
  <c r="I8" i="23" s="1"/>
  <c r="BG42" i="24"/>
  <c r="AY42" i="24"/>
  <c r="AI42" i="24"/>
  <c r="AA42" i="24"/>
  <c r="K42" i="24"/>
  <c r="C42" i="24"/>
  <c r="BV41" i="24"/>
  <c r="BT41" i="24"/>
  <c r="BS41" i="24"/>
  <c r="BR41" i="24"/>
  <c r="BQ41" i="24"/>
  <c r="BP41" i="24"/>
  <c r="BM41" i="24"/>
  <c r="BL41" i="24"/>
  <c r="BK41" i="24"/>
  <c r="BJ41" i="24"/>
  <c r="BG41" i="24"/>
  <c r="BF41" i="24"/>
  <c r="BE41" i="24"/>
  <c r="BD41" i="24"/>
  <c r="BA41" i="24"/>
  <c r="AZ41" i="24"/>
  <c r="AY41" i="24"/>
  <c r="AX41" i="24"/>
  <c r="AV41" i="24"/>
  <c r="AU41" i="24"/>
  <c r="AT41" i="24"/>
  <c r="AS41" i="24"/>
  <c r="AR41" i="24"/>
  <c r="AO41" i="24"/>
  <c r="AN41" i="24"/>
  <c r="AM41" i="24"/>
  <c r="AL41" i="24"/>
  <c r="AI41" i="24"/>
  <c r="AH41" i="24"/>
  <c r="AG41" i="24"/>
  <c r="AF41" i="24"/>
  <c r="AC41" i="24"/>
  <c r="AB41" i="24"/>
  <c r="AA41" i="24"/>
  <c r="Z41" i="24"/>
  <c r="X41" i="24"/>
  <c r="W41" i="24"/>
  <c r="V41" i="24"/>
  <c r="U41" i="24"/>
  <c r="T41" i="24"/>
  <c r="Q41" i="24"/>
  <c r="P41" i="24"/>
  <c r="O41" i="24"/>
  <c r="N41" i="24"/>
  <c r="K41" i="24"/>
  <c r="J41" i="24"/>
  <c r="I41" i="24"/>
  <c r="H41" i="24"/>
  <c r="E41" i="24"/>
  <c r="D41" i="24"/>
  <c r="C41" i="24"/>
  <c r="BV40" i="24"/>
  <c r="BS40" i="24"/>
  <c r="BR40" i="24"/>
  <c r="BQ40" i="24"/>
  <c r="BP40" i="24"/>
  <c r="BM40" i="24"/>
  <c r="BL40" i="24"/>
  <c r="BK40" i="24"/>
  <c r="BJ40" i="24"/>
  <c r="BG40" i="24"/>
  <c r="BF40" i="24"/>
  <c r="BE40" i="24"/>
  <c r="BD40" i="24"/>
  <c r="BA40" i="24"/>
  <c r="AZ40" i="24"/>
  <c r="AY40" i="24"/>
  <c r="AX40" i="24"/>
  <c r="AU40" i="24"/>
  <c r="AT40" i="24"/>
  <c r="AS40" i="24"/>
  <c r="AR40" i="24"/>
  <c r="AO40" i="24"/>
  <c r="AN40" i="24"/>
  <c r="AM40" i="24"/>
  <c r="AL40" i="24"/>
  <c r="AI40" i="24"/>
  <c r="AH40" i="24"/>
  <c r="AG40" i="24"/>
  <c r="AF40" i="24"/>
  <c r="AC40" i="24"/>
  <c r="AB40" i="24"/>
  <c r="AA40" i="24"/>
  <c r="Z40" i="24"/>
  <c r="W40" i="24"/>
  <c r="V40" i="24"/>
  <c r="U40" i="24"/>
  <c r="T40" i="24"/>
  <c r="Q40" i="24"/>
  <c r="P40" i="24"/>
  <c r="O40" i="24"/>
  <c r="N40" i="24"/>
  <c r="K40" i="24"/>
  <c r="J40" i="24"/>
  <c r="I40" i="24"/>
  <c r="H40" i="24"/>
  <c r="E40" i="24"/>
  <c r="D40" i="24"/>
  <c r="C40" i="24"/>
  <c r="BV39" i="24"/>
  <c r="BV42" i="24" s="1"/>
  <c r="BV43" i="24" s="1"/>
  <c r="BS39" i="24"/>
  <c r="BS42" i="24" s="1"/>
  <c r="BR39" i="24"/>
  <c r="BR42" i="24" s="1"/>
  <c r="BQ39" i="24"/>
  <c r="BQ42" i="24" s="1"/>
  <c r="BP39" i="24"/>
  <c r="BP42" i="24" s="1"/>
  <c r="BM39" i="24"/>
  <c r="BM42" i="24" s="1"/>
  <c r="BL39" i="24"/>
  <c r="BL42" i="24" s="1"/>
  <c r="BK39" i="24"/>
  <c r="BK42" i="24" s="1"/>
  <c r="BJ39" i="24"/>
  <c r="BJ42" i="24" s="1"/>
  <c r="BG39" i="24"/>
  <c r="BF39" i="24"/>
  <c r="BF42" i="24" s="1"/>
  <c r="BE39" i="24"/>
  <c r="BE42" i="24" s="1"/>
  <c r="BD39" i="24"/>
  <c r="BD42" i="24" s="1"/>
  <c r="BA39" i="24"/>
  <c r="BA42" i="24" s="1"/>
  <c r="AZ39" i="24"/>
  <c r="AZ42" i="24" s="1"/>
  <c r="AY39" i="24"/>
  <c r="AX39" i="24"/>
  <c r="AX42" i="24" s="1"/>
  <c r="AU39" i="24"/>
  <c r="AU42" i="24" s="1"/>
  <c r="AT39" i="24"/>
  <c r="AT42" i="24" s="1"/>
  <c r="AS39" i="24"/>
  <c r="AS42" i="24" s="1"/>
  <c r="AR39" i="24"/>
  <c r="AR42" i="24" s="1"/>
  <c r="AO39" i="24"/>
  <c r="AO42" i="24" s="1"/>
  <c r="AN39" i="24"/>
  <c r="AN42" i="24" s="1"/>
  <c r="AM39" i="24"/>
  <c r="AM42" i="24" s="1"/>
  <c r="AL39" i="24"/>
  <c r="AL42" i="24" s="1"/>
  <c r="AI39" i="24"/>
  <c r="AH39" i="24"/>
  <c r="AH42" i="24" s="1"/>
  <c r="AG39" i="24"/>
  <c r="AG42" i="24" s="1"/>
  <c r="AF39" i="24"/>
  <c r="AF42" i="24" s="1"/>
  <c r="AC39" i="24"/>
  <c r="AC42" i="24" s="1"/>
  <c r="AB39" i="24"/>
  <c r="AB42" i="24" s="1"/>
  <c r="AA39" i="24"/>
  <c r="Z39" i="24"/>
  <c r="Z42" i="24" s="1"/>
  <c r="W39" i="24"/>
  <c r="W42" i="24" s="1"/>
  <c r="V39" i="24"/>
  <c r="V42" i="24" s="1"/>
  <c r="U39" i="24"/>
  <c r="U42" i="24" s="1"/>
  <c r="T39" i="24"/>
  <c r="T42" i="24" s="1"/>
  <c r="Q39" i="24"/>
  <c r="Q42" i="24" s="1"/>
  <c r="P39" i="24"/>
  <c r="P42" i="24" s="1"/>
  <c r="O39" i="24"/>
  <c r="O42" i="24" s="1"/>
  <c r="N39" i="24"/>
  <c r="N42" i="24" s="1"/>
  <c r="K39" i="24"/>
  <c r="J39" i="24"/>
  <c r="J42" i="24" s="1"/>
  <c r="I39" i="24"/>
  <c r="I42" i="24" s="1"/>
  <c r="H39" i="24"/>
  <c r="H42" i="24" s="1"/>
  <c r="E39" i="24"/>
  <c r="E42" i="24" s="1"/>
  <c r="D39" i="24"/>
  <c r="D42" i="24" s="1"/>
  <c r="C39" i="24"/>
  <c r="BS37" i="24"/>
  <c r="BR37" i="24"/>
  <c r="BQ37" i="24"/>
  <c r="BM37" i="24"/>
  <c r="BL37" i="24"/>
  <c r="BK37" i="24"/>
  <c r="BG37" i="24"/>
  <c r="BF37" i="24"/>
  <c r="BE37" i="24"/>
  <c r="BA37" i="24"/>
  <c r="AZ37" i="24"/>
  <c r="AY37" i="24"/>
  <c r="AU37" i="24"/>
  <c r="AT37" i="24"/>
  <c r="AS37" i="24"/>
  <c r="AO37" i="24"/>
  <c r="AN37" i="24"/>
  <c r="AM37" i="24"/>
  <c r="AI37" i="24"/>
  <c r="AH37" i="24"/>
  <c r="AG37" i="24"/>
  <c r="AC37" i="24"/>
  <c r="AB37" i="24"/>
  <c r="AA37" i="24"/>
  <c r="W37" i="24"/>
  <c r="V37" i="24"/>
  <c r="U37" i="24"/>
  <c r="Q37" i="24"/>
  <c r="P37" i="24"/>
  <c r="O37" i="24"/>
  <c r="K37" i="24"/>
  <c r="J37" i="24"/>
  <c r="I37" i="24"/>
  <c r="E37" i="24"/>
  <c r="D37" i="24"/>
  <c r="C37" i="24"/>
  <c r="BY36" i="24"/>
  <c r="BZ36" i="24" s="1"/>
  <c r="CA36" i="24" s="1"/>
  <c r="BX36" i="24"/>
  <c r="BW36" i="24"/>
  <c r="BU36" i="24"/>
  <c r="BT36" i="24"/>
  <c r="BO36" i="24"/>
  <c r="BN36" i="24"/>
  <c r="BH36" i="24"/>
  <c r="BI36" i="24" s="1"/>
  <c r="BB36" i="24"/>
  <c r="BC36" i="24" s="1"/>
  <c r="AW36" i="24"/>
  <c r="AV36" i="24"/>
  <c r="AQ36" i="24"/>
  <c r="AP36" i="24"/>
  <c r="AJ36" i="24"/>
  <c r="AK36" i="24" s="1"/>
  <c r="AD36" i="24"/>
  <c r="AE36" i="24" s="1"/>
  <c r="Y36" i="24"/>
  <c r="X36" i="24"/>
  <c r="S36" i="24"/>
  <c r="R36" i="24"/>
  <c r="L36" i="24"/>
  <c r="M36" i="24" s="1"/>
  <c r="F36" i="24"/>
  <c r="G36" i="24" s="1"/>
  <c r="BY35" i="24"/>
  <c r="BY41" i="24" s="1"/>
  <c r="BX35" i="24"/>
  <c r="BX41" i="24" s="1"/>
  <c r="BW35" i="24"/>
  <c r="BW41" i="24" s="1"/>
  <c r="BU35" i="24"/>
  <c r="BU41" i="24" s="1"/>
  <c r="BT35" i="24"/>
  <c r="BN35" i="24"/>
  <c r="BO35" i="24" s="1"/>
  <c r="BO41" i="24" s="1"/>
  <c r="BH35" i="24"/>
  <c r="BB35" i="24"/>
  <c r="BC35" i="24" s="1"/>
  <c r="BC41" i="24" s="1"/>
  <c r="AW35" i="24"/>
  <c r="AW41" i="24" s="1"/>
  <c r="AV35" i="24"/>
  <c r="AP35" i="24"/>
  <c r="AQ35" i="24" s="1"/>
  <c r="AQ41" i="24" s="1"/>
  <c r="AJ35" i="24"/>
  <c r="AD35" i="24"/>
  <c r="AE35" i="24" s="1"/>
  <c r="AE41" i="24" s="1"/>
  <c r="Y35" i="24"/>
  <c r="Y41" i="24" s="1"/>
  <c r="X35" i="24"/>
  <c r="R35" i="24"/>
  <c r="S35" i="24" s="1"/>
  <c r="S41" i="24" s="1"/>
  <c r="L35" i="24"/>
  <c r="F35" i="24"/>
  <c r="G35" i="24" s="1"/>
  <c r="G41" i="24" s="1"/>
  <c r="BY34" i="24"/>
  <c r="BX34" i="24"/>
  <c r="BZ34" i="24" s="1"/>
  <c r="CA34" i="24" s="1"/>
  <c r="BW34" i="24"/>
  <c r="BU34" i="24"/>
  <c r="BT34" i="24"/>
  <c r="BN34" i="24"/>
  <c r="BO34" i="24" s="1"/>
  <c r="BH34" i="24"/>
  <c r="BI34" i="24" s="1"/>
  <c r="BC34" i="24"/>
  <c r="BB34" i="24"/>
  <c r="AW34" i="24"/>
  <c r="AV34" i="24"/>
  <c r="AP34" i="24"/>
  <c r="AQ34" i="24" s="1"/>
  <c r="AJ34" i="24"/>
  <c r="AK34" i="24" s="1"/>
  <c r="AE34" i="24"/>
  <c r="AD34" i="24"/>
  <c r="Y34" i="24"/>
  <c r="X34" i="24"/>
  <c r="R34" i="24"/>
  <c r="S34" i="24" s="1"/>
  <c r="L34" i="24"/>
  <c r="M34" i="24" s="1"/>
  <c r="G34" i="24"/>
  <c r="F34" i="24"/>
  <c r="CA33" i="24"/>
  <c r="BY33" i="24"/>
  <c r="BX33" i="24"/>
  <c r="BZ33" i="24" s="1"/>
  <c r="BW33" i="24"/>
  <c r="BT33" i="24"/>
  <c r="BU33" i="24" s="1"/>
  <c r="BN33" i="24"/>
  <c r="BO33" i="24" s="1"/>
  <c r="BH33" i="24"/>
  <c r="BI33" i="24" s="1"/>
  <c r="BC33" i="24"/>
  <c r="BB33" i="24"/>
  <c r="AV33" i="24"/>
  <c r="AW33" i="24" s="1"/>
  <c r="AP33" i="24"/>
  <c r="AQ33" i="24" s="1"/>
  <c r="AJ33" i="24"/>
  <c r="AK33" i="24" s="1"/>
  <c r="AE33" i="24"/>
  <c r="AD33" i="24"/>
  <c r="X33" i="24"/>
  <c r="Y33" i="24" s="1"/>
  <c r="R33" i="24"/>
  <c r="S33" i="24" s="1"/>
  <c r="L33" i="24"/>
  <c r="M33" i="24" s="1"/>
  <c r="G33" i="24"/>
  <c r="F33" i="24"/>
  <c r="BY32" i="24"/>
  <c r="BX32" i="24"/>
  <c r="BZ32" i="24" s="1"/>
  <c r="BW32" i="24"/>
  <c r="BT32" i="24"/>
  <c r="BU32" i="24" s="1"/>
  <c r="BN32" i="24"/>
  <c r="BO32" i="24" s="1"/>
  <c r="BI32" i="24"/>
  <c r="BH32" i="24"/>
  <c r="BC32" i="24"/>
  <c r="BB32" i="24"/>
  <c r="AV32" i="24"/>
  <c r="AW32" i="24" s="1"/>
  <c r="AP32" i="24"/>
  <c r="AQ32" i="24" s="1"/>
  <c r="AK32" i="24"/>
  <c r="AJ32" i="24"/>
  <c r="AE32" i="24"/>
  <c r="AD32" i="24"/>
  <c r="X32" i="24"/>
  <c r="Y32" i="24" s="1"/>
  <c r="R32" i="24"/>
  <c r="S32" i="24" s="1"/>
  <c r="M32" i="24"/>
  <c r="L32" i="24"/>
  <c r="G32" i="24"/>
  <c r="F32" i="24"/>
  <c r="BZ31" i="24"/>
  <c r="BY31" i="24"/>
  <c r="BX31" i="24"/>
  <c r="BW31" i="24"/>
  <c r="BT31" i="24"/>
  <c r="BU31" i="24" s="1"/>
  <c r="BN31" i="24"/>
  <c r="BO31" i="24" s="1"/>
  <c r="BI31" i="24"/>
  <c r="BH31" i="24"/>
  <c r="BB31" i="24"/>
  <c r="BC31" i="24" s="1"/>
  <c r="AV31" i="24"/>
  <c r="AW31" i="24" s="1"/>
  <c r="AP31" i="24"/>
  <c r="AQ31" i="24" s="1"/>
  <c r="AK31" i="24"/>
  <c r="AJ31" i="24"/>
  <c r="AD31" i="24"/>
  <c r="AE31" i="24" s="1"/>
  <c r="X31" i="24"/>
  <c r="Y31" i="24" s="1"/>
  <c r="R31" i="24"/>
  <c r="S31" i="24" s="1"/>
  <c r="M31" i="24"/>
  <c r="L31" i="24"/>
  <c r="F31" i="24"/>
  <c r="G31" i="24" s="1"/>
  <c r="CA31" i="24" s="1"/>
  <c r="BZ30" i="24"/>
  <c r="BY30" i="24"/>
  <c r="BX30" i="24"/>
  <c r="BW30" i="24"/>
  <c r="CA30" i="24" s="1"/>
  <c r="BT30" i="24"/>
  <c r="BU30" i="24" s="1"/>
  <c r="BO30" i="24"/>
  <c r="BN30" i="24"/>
  <c r="BI30" i="24"/>
  <c r="BH30" i="24"/>
  <c r="BB30" i="24"/>
  <c r="BC30" i="24" s="1"/>
  <c r="AV30" i="24"/>
  <c r="AW30" i="24" s="1"/>
  <c r="AQ30" i="24"/>
  <c r="AP30" i="24"/>
  <c r="AK30" i="24"/>
  <c r="AJ30" i="24"/>
  <c r="AD30" i="24"/>
  <c r="AE30" i="24" s="1"/>
  <c r="X30" i="24"/>
  <c r="Y30" i="24" s="1"/>
  <c r="S30" i="24"/>
  <c r="R30" i="24"/>
  <c r="M30" i="24"/>
  <c r="L30" i="24"/>
  <c r="F30" i="24"/>
  <c r="G30" i="24" s="1"/>
  <c r="BY29" i="24"/>
  <c r="BZ29" i="24" s="1"/>
  <c r="BX29" i="24"/>
  <c r="BW29" i="24"/>
  <c r="BT29" i="24"/>
  <c r="BU29" i="24" s="1"/>
  <c r="BO29" i="24"/>
  <c r="BN29" i="24"/>
  <c r="BH29" i="24"/>
  <c r="BI29" i="24" s="1"/>
  <c r="BB29" i="24"/>
  <c r="BC29" i="24" s="1"/>
  <c r="AV29" i="24"/>
  <c r="AW29" i="24" s="1"/>
  <c r="AQ29" i="24"/>
  <c r="AP29" i="24"/>
  <c r="AJ29" i="24"/>
  <c r="AK29" i="24" s="1"/>
  <c r="AD29" i="24"/>
  <c r="AE29" i="24" s="1"/>
  <c r="X29" i="24"/>
  <c r="Y29" i="24" s="1"/>
  <c r="S29" i="24"/>
  <c r="R29" i="24"/>
  <c r="L29" i="24"/>
  <c r="M29" i="24" s="1"/>
  <c r="F29" i="24"/>
  <c r="G29" i="24" s="1"/>
  <c r="BY28" i="24"/>
  <c r="BZ28" i="24" s="1"/>
  <c r="CA28" i="24" s="1"/>
  <c r="BX28" i="24"/>
  <c r="BW28" i="24"/>
  <c r="BU28" i="24"/>
  <c r="BT28" i="24"/>
  <c r="BO28" i="24"/>
  <c r="BN28" i="24"/>
  <c r="BH28" i="24"/>
  <c r="BI28" i="24" s="1"/>
  <c r="BB28" i="24"/>
  <c r="BC28" i="24" s="1"/>
  <c r="AW28" i="24"/>
  <c r="AV28" i="24"/>
  <c r="AQ28" i="24"/>
  <c r="AP28" i="24"/>
  <c r="AJ28" i="24"/>
  <c r="AK28" i="24" s="1"/>
  <c r="AD28" i="24"/>
  <c r="AE28" i="24" s="1"/>
  <c r="Y28" i="24"/>
  <c r="X28" i="24"/>
  <c r="S28" i="24"/>
  <c r="R28" i="24"/>
  <c r="L28" i="24"/>
  <c r="M28" i="24" s="1"/>
  <c r="F28" i="24"/>
  <c r="G28" i="24" s="1"/>
  <c r="BY27" i="24"/>
  <c r="BX27" i="24"/>
  <c r="BW27" i="24"/>
  <c r="BU27" i="24"/>
  <c r="BT27" i="24"/>
  <c r="BN27" i="24"/>
  <c r="BO27" i="24" s="1"/>
  <c r="BH27" i="24"/>
  <c r="BI27" i="24" s="1"/>
  <c r="BB27" i="24"/>
  <c r="BC27" i="24" s="1"/>
  <c r="AW27" i="24"/>
  <c r="AV27" i="24"/>
  <c r="AP27" i="24"/>
  <c r="AQ27" i="24" s="1"/>
  <c r="AJ27" i="24"/>
  <c r="AK27" i="24" s="1"/>
  <c r="AD27" i="24"/>
  <c r="AE27" i="24" s="1"/>
  <c r="Y27" i="24"/>
  <c r="X27" i="24"/>
  <c r="R27" i="24"/>
  <c r="S27" i="24" s="1"/>
  <c r="L27" i="24"/>
  <c r="M27" i="24" s="1"/>
  <c r="F27" i="24"/>
  <c r="G27" i="24" s="1"/>
  <c r="BY26" i="24"/>
  <c r="BX26" i="24"/>
  <c r="BZ26" i="24" s="1"/>
  <c r="CA26" i="24" s="1"/>
  <c r="BW26" i="24"/>
  <c r="BU26" i="24"/>
  <c r="BT26" i="24"/>
  <c r="BN26" i="24"/>
  <c r="BO26" i="24" s="1"/>
  <c r="BH26" i="24"/>
  <c r="BI26" i="24" s="1"/>
  <c r="BC26" i="24"/>
  <c r="BB26" i="24"/>
  <c r="AW26" i="24"/>
  <c r="AV26" i="24"/>
  <c r="AP26" i="24"/>
  <c r="AQ26" i="24" s="1"/>
  <c r="AJ26" i="24"/>
  <c r="AK26" i="24" s="1"/>
  <c r="AE26" i="24"/>
  <c r="AD26" i="24"/>
  <c r="Y26" i="24"/>
  <c r="X26" i="24"/>
  <c r="R26" i="24"/>
  <c r="S26" i="24" s="1"/>
  <c r="L26" i="24"/>
  <c r="M26" i="24" s="1"/>
  <c r="G26" i="24"/>
  <c r="F26" i="24"/>
  <c r="BY25" i="24"/>
  <c r="BX25" i="24"/>
  <c r="BZ25" i="24" s="1"/>
  <c r="CA25" i="24" s="1"/>
  <c r="BW25" i="24"/>
  <c r="BT25" i="24"/>
  <c r="BU25" i="24" s="1"/>
  <c r="BN25" i="24"/>
  <c r="BO25" i="24" s="1"/>
  <c r="BH25" i="24"/>
  <c r="BI25" i="24" s="1"/>
  <c r="BC25" i="24"/>
  <c r="BB25" i="24"/>
  <c r="AV25" i="24"/>
  <c r="AW25" i="24" s="1"/>
  <c r="AP25" i="24"/>
  <c r="AQ25" i="24" s="1"/>
  <c r="AJ25" i="24"/>
  <c r="AK25" i="24" s="1"/>
  <c r="AE25" i="24"/>
  <c r="AD25" i="24"/>
  <c r="X25" i="24"/>
  <c r="Y25" i="24" s="1"/>
  <c r="R25" i="24"/>
  <c r="S25" i="24" s="1"/>
  <c r="L25" i="24"/>
  <c r="M25" i="24" s="1"/>
  <c r="G25" i="24"/>
  <c r="F25" i="24"/>
  <c r="BY24" i="24"/>
  <c r="BX24" i="24"/>
  <c r="BZ24" i="24" s="1"/>
  <c r="BW24" i="24"/>
  <c r="CA24" i="24" s="1"/>
  <c r="BT24" i="24"/>
  <c r="BU24" i="24" s="1"/>
  <c r="BN24" i="24"/>
  <c r="BO24" i="24" s="1"/>
  <c r="BI24" i="24"/>
  <c r="BH24" i="24"/>
  <c r="BC24" i="24"/>
  <c r="BB24" i="24"/>
  <c r="AV24" i="24"/>
  <c r="AW24" i="24" s="1"/>
  <c r="AP24" i="24"/>
  <c r="AQ24" i="24" s="1"/>
  <c r="AK24" i="24"/>
  <c r="AJ24" i="24"/>
  <c r="AE24" i="24"/>
  <c r="AD24" i="24"/>
  <c r="X24" i="24"/>
  <c r="Y24" i="24" s="1"/>
  <c r="R24" i="24"/>
  <c r="S24" i="24" s="1"/>
  <c r="M24" i="24"/>
  <c r="L24" i="24"/>
  <c r="G24" i="24"/>
  <c r="F24" i="24"/>
  <c r="BZ23" i="24"/>
  <c r="CA23" i="24" s="1"/>
  <c r="BY23" i="24"/>
  <c r="BX23" i="24"/>
  <c r="BW23" i="24"/>
  <c r="BT23" i="24"/>
  <c r="BU23" i="24" s="1"/>
  <c r="BN23" i="24"/>
  <c r="BO23" i="24" s="1"/>
  <c r="BI23" i="24"/>
  <c r="BH23" i="24"/>
  <c r="BB23" i="24"/>
  <c r="BC23" i="24" s="1"/>
  <c r="AV23" i="24"/>
  <c r="AW23" i="24" s="1"/>
  <c r="AP23" i="24"/>
  <c r="AQ23" i="24" s="1"/>
  <c r="AK23" i="24"/>
  <c r="AJ23" i="24"/>
  <c r="AD23" i="24"/>
  <c r="AE23" i="24" s="1"/>
  <c r="X23" i="24"/>
  <c r="Y23" i="24" s="1"/>
  <c r="R23" i="24"/>
  <c r="S23" i="24" s="1"/>
  <c r="M23" i="24"/>
  <c r="L23" i="24"/>
  <c r="F23" i="24"/>
  <c r="G23" i="24" s="1"/>
  <c r="BZ22" i="24"/>
  <c r="BY22" i="24"/>
  <c r="BX22" i="24"/>
  <c r="BW22" i="24"/>
  <c r="BT22" i="24"/>
  <c r="BU22" i="24" s="1"/>
  <c r="BO22" i="24"/>
  <c r="BN22" i="24"/>
  <c r="BI22" i="24"/>
  <c r="BH22" i="24"/>
  <c r="BB22" i="24"/>
  <c r="BC22" i="24" s="1"/>
  <c r="AV22" i="24"/>
  <c r="AW22" i="24" s="1"/>
  <c r="AQ22" i="24"/>
  <c r="AP22" i="24"/>
  <c r="AK22" i="24"/>
  <c r="AJ22" i="24"/>
  <c r="AD22" i="24"/>
  <c r="AE22" i="24" s="1"/>
  <c r="X22" i="24"/>
  <c r="Y22" i="24" s="1"/>
  <c r="S22" i="24"/>
  <c r="R22" i="24"/>
  <c r="M22" i="24"/>
  <c r="L22" i="24"/>
  <c r="F22" i="24"/>
  <c r="G22" i="24" s="1"/>
  <c r="BY21" i="24"/>
  <c r="BZ21" i="24" s="1"/>
  <c r="BX21" i="24"/>
  <c r="BW21" i="24"/>
  <c r="CA21" i="24" s="1"/>
  <c r="BT21" i="24"/>
  <c r="BU21" i="24" s="1"/>
  <c r="BO21" i="24"/>
  <c r="BN21" i="24"/>
  <c r="BH21" i="24"/>
  <c r="BI21" i="24" s="1"/>
  <c r="BB21" i="24"/>
  <c r="BC21" i="24" s="1"/>
  <c r="AV21" i="24"/>
  <c r="AW21" i="24" s="1"/>
  <c r="AQ21" i="24"/>
  <c r="AP21" i="24"/>
  <c r="AJ21" i="24"/>
  <c r="AK21" i="24" s="1"/>
  <c r="AD21" i="24"/>
  <c r="AE21" i="24" s="1"/>
  <c r="X21" i="24"/>
  <c r="Y21" i="24" s="1"/>
  <c r="S21" i="24"/>
  <c r="R21" i="24"/>
  <c r="L21" i="24"/>
  <c r="M21" i="24" s="1"/>
  <c r="F21" i="24"/>
  <c r="G21" i="24" s="1"/>
  <c r="BY20" i="24"/>
  <c r="BZ20" i="24" s="1"/>
  <c r="CA20" i="24" s="1"/>
  <c r="BX20" i="24"/>
  <c r="BW20" i="24"/>
  <c r="BU20" i="24"/>
  <c r="BT20" i="24"/>
  <c r="BO20" i="24"/>
  <c r="BN20" i="24"/>
  <c r="BH20" i="24"/>
  <c r="BI20" i="24" s="1"/>
  <c r="BB20" i="24"/>
  <c r="BC20" i="24" s="1"/>
  <c r="AW20" i="24"/>
  <c r="AV20" i="24"/>
  <c r="AQ20" i="24"/>
  <c r="AP20" i="24"/>
  <c r="AJ20" i="24"/>
  <c r="AK20" i="24" s="1"/>
  <c r="AD20" i="24"/>
  <c r="AE20" i="24" s="1"/>
  <c r="Y20" i="24"/>
  <c r="X20" i="24"/>
  <c r="S20" i="24"/>
  <c r="R20" i="24"/>
  <c r="L20" i="24"/>
  <c r="M20" i="24" s="1"/>
  <c r="F20" i="24"/>
  <c r="G20" i="24" s="1"/>
  <c r="BY19" i="24"/>
  <c r="BX19" i="24"/>
  <c r="BZ19" i="24" s="1"/>
  <c r="BW19" i="24"/>
  <c r="BU19" i="24"/>
  <c r="BT19" i="24"/>
  <c r="BN19" i="24"/>
  <c r="BO19" i="24" s="1"/>
  <c r="BH19" i="24"/>
  <c r="BI19" i="24" s="1"/>
  <c r="BB19" i="24"/>
  <c r="BC19" i="24" s="1"/>
  <c r="AW19" i="24"/>
  <c r="AV19" i="24"/>
  <c r="AP19" i="24"/>
  <c r="AQ19" i="24" s="1"/>
  <c r="AJ19" i="24"/>
  <c r="AK19" i="24" s="1"/>
  <c r="AD19" i="24"/>
  <c r="AE19" i="24" s="1"/>
  <c r="Y19" i="24"/>
  <c r="X19" i="24"/>
  <c r="R19" i="24"/>
  <c r="S19" i="24" s="1"/>
  <c r="L19" i="24"/>
  <c r="M19" i="24" s="1"/>
  <c r="F19" i="24"/>
  <c r="G19" i="24" s="1"/>
  <c r="CA18" i="24"/>
  <c r="BY18" i="24"/>
  <c r="BX18" i="24"/>
  <c r="BZ18" i="24" s="1"/>
  <c r="BW18" i="24"/>
  <c r="BU18" i="24"/>
  <c r="BT18" i="24"/>
  <c r="BN18" i="24"/>
  <c r="BO18" i="24" s="1"/>
  <c r="BH18" i="24"/>
  <c r="BI18" i="24" s="1"/>
  <c r="BC18" i="24"/>
  <c r="BB18" i="24"/>
  <c r="AW18" i="24"/>
  <c r="AV18" i="24"/>
  <c r="AP18" i="24"/>
  <c r="AQ18" i="24" s="1"/>
  <c r="AJ18" i="24"/>
  <c r="AK18" i="24" s="1"/>
  <c r="AE18" i="24"/>
  <c r="AD18" i="24"/>
  <c r="Y18" i="24"/>
  <c r="X18" i="24"/>
  <c r="R18" i="24"/>
  <c r="S18" i="24" s="1"/>
  <c r="L18" i="24"/>
  <c r="M18" i="24" s="1"/>
  <c r="G18" i="24"/>
  <c r="F18" i="24"/>
  <c r="BY17" i="24"/>
  <c r="BY40" i="24" s="1"/>
  <c r="BX17" i="24"/>
  <c r="BZ17" i="24" s="1"/>
  <c r="CA17" i="24" s="1"/>
  <c r="BW17" i="24"/>
  <c r="BT17" i="24"/>
  <c r="BU17" i="24" s="1"/>
  <c r="BN17" i="24"/>
  <c r="BO17" i="24" s="1"/>
  <c r="BH17" i="24"/>
  <c r="BI17" i="24" s="1"/>
  <c r="BC17" i="24"/>
  <c r="BB17" i="24"/>
  <c r="AV17" i="24"/>
  <c r="AW17" i="24" s="1"/>
  <c r="AP17" i="24"/>
  <c r="AQ17" i="24" s="1"/>
  <c r="AJ17" i="24"/>
  <c r="AK17" i="24" s="1"/>
  <c r="AE17" i="24"/>
  <c r="AD17" i="24"/>
  <c r="X17" i="24"/>
  <c r="Y17" i="24" s="1"/>
  <c r="R17" i="24"/>
  <c r="S17" i="24" s="1"/>
  <c r="L17" i="24"/>
  <c r="M17" i="24" s="1"/>
  <c r="G17" i="24"/>
  <c r="F17" i="24"/>
  <c r="BY16" i="24"/>
  <c r="BX16" i="24"/>
  <c r="BZ16" i="24" s="1"/>
  <c r="BW16" i="24"/>
  <c r="BT16" i="24"/>
  <c r="BU16" i="24" s="1"/>
  <c r="BN16" i="24"/>
  <c r="BO16" i="24" s="1"/>
  <c r="BI16" i="24"/>
  <c r="BH16" i="24"/>
  <c r="BC16" i="24"/>
  <c r="BB16" i="24"/>
  <c r="AV16" i="24"/>
  <c r="AW16" i="24" s="1"/>
  <c r="AP16" i="24"/>
  <c r="AQ16" i="24" s="1"/>
  <c r="AK16" i="24"/>
  <c r="AJ16" i="24"/>
  <c r="AE16" i="24"/>
  <c r="AD16" i="24"/>
  <c r="X16" i="24"/>
  <c r="Y16" i="24" s="1"/>
  <c r="R16" i="24"/>
  <c r="S16" i="24" s="1"/>
  <c r="M16" i="24"/>
  <c r="L16" i="24"/>
  <c r="G16" i="24"/>
  <c r="F16" i="24"/>
  <c r="BZ15" i="24"/>
  <c r="CA15" i="24" s="1"/>
  <c r="BY15" i="24"/>
  <c r="BX15" i="24"/>
  <c r="BW15" i="24"/>
  <c r="BT15" i="24"/>
  <c r="BU15" i="24" s="1"/>
  <c r="BN15" i="24"/>
  <c r="BO15" i="24" s="1"/>
  <c r="BI15" i="24"/>
  <c r="BH15" i="24"/>
  <c r="BB15" i="24"/>
  <c r="BC15" i="24" s="1"/>
  <c r="AV15" i="24"/>
  <c r="AW15" i="24" s="1"/>
  <c r="AP15" i="24"/>
  <c r="AQ15" i="24" s="1"/>
  <c r="AK15" i="24"/>
  <c r="AJ15" i="24"/>
  <c r="AD15" i="24"/>
  <c r="AE15" i="24" s="1"/>
  <c r="X15" i="24"/>
  <c r="Y15" i="24" s="1"/>
  <c r="R15" i="24"/>
  <c r="S15" i="24" s="1"/>
  <c r="M15" i="24"/>
  <c r="L15" i="24"/>
  <c r="F15" i="24"/>
  <c r="G15" i="24" s="1"/>
  <c r="BZ14" i="24"/>
  <c r="BZ40" i="24" s="1"/>
  <c r="BY14" i="24"/>
  <c r="BX14" i="24"/>
  <c r="BW14" i="24"/>
  <c r="BT14" i="24"/>
  <c r="BU14" i="24" s="1"/>
  <c r="BO14" i="24"/>
  <c r="BO40" i="24" s="1"/>
  <c r="BN14" i="24"/>
  <c r="BN40" i="24" s="1"/>
  <c r="BI14" i="24"/>
  <c r="BI40" i="24" s="1"/>
  <c r="BH14" i="24"/>
  <c r="BH40" i="24" s="1"/>
  <c r="BB14" i="24"/>
  <c r="AV14" i="24"/>
  <c r="AW14" i="24" s="1"/>
  <c r="AQ14" i="24"/>
  <c r="AP14" i="24"/>
  <c r="AK14" i="24"/>
  <c r="AJ14" i="24"/>
  <c r="AJ40" i="24" s="1"/>
  <c r="AD14" i="24"/>
  <c r="X14" i="24"/>
  <c r="Y14" i="24" s="1"/>
  <c r="Y40" i="24" s="1"/>
  <c r="S14" i="24"/>
  <c r="R14" i="24"/>
  <c r="M14" i="24"/>
  <c r="L14" i="24"/>
  <c r="F14" i="24"/>
  <c r="BY13" i="24"/>
  <c r="BX13" i="24"/>
  <c r="BZ13" i="24" s="1"/>
  <c r="BW13" i="24"/>
  <c r="CA13" i="24" s="1"/>
  <c r="BT13" i="24"/>
  <c r="BU13" i="24" s="1"/>
  <c r="BO13" i="24"/>
  <c r="BN13" i="24"/>
  <c r="BH13" i="24"/>
  <c r="BI13" i="24" s="1"/>
  <c r="BB13" i="24"/>
  <c r="BC13" i="24" s="1"/>
  <c r="AV13" i="24"/>
  <c r="AW13" i="24" s="1"/>
  <c r="AQ13" i="24"/>
  <c r="AP13" i="24"/>
  <c r="AJ13" i="24"/>
  <c r="AK13" i="24" s="1"/>
  <c r="AD13" i="24"/>
  <c r="AE13" i="24" s="1"/>
  <c r="X13" i="24"/>
  <c r="Y13" i="24" s="1"/>
  <c r="S13" i="24"/>
  <c r="R13" i="24"/>
  <c r="L13" i="24"/>
  <c r="M13" i="24" s="1"/>
  <c r="F13" i="24"/>
  <c r="G13" i="24" s="1"/>
  <c r="BY12" i="24"/>
  <c r="BZ12" i="24" s="1"/>
  <c r="CA12" i="24" s="1"/>
  <c r="BX12" i="24"/>
  <c r="BW12" i="24"/>
  <c r="BU12" i="24"/>
  <c r="BT12" i="24"/>
  <c r="BO12" i="24"/>
  <c r="BN12" i="24"/>
  <c r="BH12" i="24"/>
  <c r="BI12" i="24" s="1"/>
  <c r="BB12" i="24"/>
  <c r="BC12" i="24" s="1"/>
  <c r="AW12" i="24"/>
  <c r="AV12" i="24"/>
  <c r="AQ12" i="24"/>
  <c r="AP12" i="24"/>
  <c r="AJ12" i="24"/>
  <c r="AK12" i="24" s="1"/>
  <c r="AD12" i="24"/>
  <c r="AE12" i="24" s="1"/>
  <c r="Y12" i="24"/>
  <c r="X12" i="24"/>
  <c r="S12" i="24"/>
  <c r="R12" i="24"/>
  <c r="L12" i="24"/>
  <c r="M12" i="24" s="1"/>
  <c r="F12" i="24"/>
  <c r="G12" i="24" s="1"/>
  <c r="BY11" i="24"/>
  <c r="BX11" i="24"/>
  <c r="BZ11" i="24" s="1"/>
  <c r="BW11" i="24"/>
  <c r="BU11" i="24"/>
  <c r="BT11" i="24"/>
  <c r="BN11" i="24"/>
  <c r="BO11" i="24" s="1"/>
  <c r="BH11" i="24"/>
  <c r="BI11" i="24" s="1"/>
  <c r="BB11" i="24"/>
  <c r="BC11" i="24" s="1"/>
  <c r="AW11" i="24"/>
  <c r="AV11" i="24"/>
  <c r="AP11" i="24"/>
  <c r="AQ11" i="24" s="1"/>
  <c r="AJ11" i="24"/>
  <c r="AK11" i="24" s="1"/>
  <c r="AD11" i="24"/>
  <c r="AE11" i="24" s="1"/>
  <c r="Y11" i="24"/>
  <c r="X11" i="24"/>
  <c r="R11" i="24"/>
  <c r="S11" i="24" s="1"/>
  <c r="L11" i="24"/>
  <c r="M11" i="24" s="1"/>
  <c r="F11" i="24"/>
  <c r="G11" i="24" s="1"/>
  <c r="CA10" i="24"/>
  <c r="BY10" i="24"/>
  <c r="BX10" i="24"/>
  <c r="BZ10" i="24" s="1"/>
  <c r="BW10" i="24"/>
  <c r="BU10" i="24"/>
  <c r="BT10" i="24"/>
  <c r="BN10" i="24"/>
  <c r="BO10" i="24" s="1"/>
  <c r="BH10" i="24"/>
  <c r="BI10" i="24" s="1"/>
  <c r="BC10" i="24"/>
  <c r="BB10" i="24"/>
  <c r="AW10" i="24"/>
  <c r="AV10" i="24"/>
  <c r="AP10" i="24"/>
  <c r="AQ10" i="24" s="1"/>
  <c r="AJ10" i="24"/>
  <c r="AK10" i="24" s="1"/>
  <c r="AE10" i="24"/>
  <c r="AD10" i="24"/>
  <c r="Y10" i="24"/>
  <c r="X10" i="24"/>
  <c r="R10" i="24"/>
  <c r="S10" i="24" s="1"/>
  <c r="L10" i="24"/>
  <c r="M10" i="24" s="1"/>
  <c r="G10" i="24"/>
  <c r="F10" i="24"/>
  <c r="BY9" i="24"/>
  <c r="BX9" i="24"/>
  <c r="BW9" i="24"/>
  <c r="BT9" i="24"/>
  <c r="BT39" i="24" s="1"/>
  <c r="BN9" i="24"/>
  <c r="BH9" i="24"/>
  <c r="BC9" i="24"/>
  <c r="BB9" i="24"/>
  <c r="AV9" i="24"/>
  <c r="AP9" i="24"/>
  <c r="AJ9" i="24"/>
  <c r="AE9" i="24"/>
  <c r="AD9" i="24"/>
  <c r="AD37" i="24" s="1"/>
  <c r="X9" i="24"/>
  <c r="X39" i="24" s="1"/>
  <c r="R9" i="24"/>
  <c r="L9" i="24"/>
  <c r="G9" i="24"/>
  <c r="F9" i="24"/>
  <c r="N35" i="25"/>
  <c r="M35" i="25"/>
  <c r="L35" i="25"/>
  <c r="K35" i="25"/>
  <c r="J35" i="25"/>
  <c r="I35" i="25"/>
  <c r="H35" i="25"/>
  <c r="G35" i="25"/>
  <c r="F35" i="25"/>
  <c r="E35" i="25"/>
  <c r="D35" i="25"/>
  <c r="C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A9" i="25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O8" i="25"/>
  <c r="O35" i="25" s="1"/>
  <c r="A8" i="25"/>
  <c r="O7" i="25"/>
  <c r="L72" i="23" l="1"/>
  <c r="I13" i="23"/>
  <c r="I11" i="23"/>
  <c r="K11" i="23" s="1"/>
  <c r="L11" i="23" s="1"/>
  <c r="I75" i="23"/>
  <c r="H75" i="23"/>
  <c r="G191" i="23"/>
  <c r="I193" i="23"/>
  <c r="H193" i="23"/>
  <c r="H191" i="23" s="1"/>
  <c r="K206" i="23"/>
  <c r="H210" i="23"/>
  <c r="H15" i="23"/>
  <c r="H22" i="23"/>
  <c r="K22" i="23" s="1"/>
  <c r="L22" i="23" s="1"/>
  <c r="I44" i="23"/>
  <c r="K44" i="23" s="1"/>
  <c r="L44" i="23" s="1"/>
  <c r="H57" i="23"/>
  <c r="I84" i="23"/>
  <c r="H84" i="23"/>
  <c r="K84" i="23" s="1"/>
  <c r="L84" i="23" s="1"/>
  <c r="I108" i="23"/>
  <c r="H108" i="23"/>
  <c r="G160" i="23"/>
  <c r="I198" i="23"/>
  <c r="G194" i="23"/>
  <c r="G198" i="23" s="1"/>
  <c r="I195" i="23"/>
  <c r="I194" i="23" s="1"/>
  <c r="H195" i="23"/>
  <c r="K240" i="23"/>
  <c r="L240" i="23" s="1"/>
  <c r="I237" i="23"/>
  <c r="I259" i="23" s="1"/>
  <c r="H237" i="23"/>
  <c r="K8" i="23"/>
  <c r="H10" i="23"/>
  <c r="K10" i="23" s="1"/>
  <c r="L10" i="23" s="1"/>
  <c r="H20" i="23"/>
  <c r="H17" i="23" s="1"/>
  <c r="H26" i="23"/>
  <c r="K26" i="23" s="1"/>
  <c r="L26" i="23" s="1"/>
  <c r="I40" i="23"/>
  <c r="H40" i="23"/>
  <c r="K40" i="23" s="1"/>
  <c r="L40" i="23" s="1"/>
  <c r="I57" i="23"/>
  <c r="H65" i="23"/>
  <c r="K65" i="23" s="1"/>
  <c r="L65" i="23" s="1"/>
  <c r="I76" i="23"/>
  <c r="H76" i="23"/>
  <c r="K76" i="23" s="1"/>
  <c r="L76" i="23" s="1"/>
  <c r="G98" i="23"/>
  <c r="I93" i="23"/>
  <c r="I98" i="23" s="1"/>
  <c r="H93" i="23"/>
  <c r="I100" i="23"/>
  <c r="H100" i="23"/>
  <c r="G133" i="23"/>
  <c r="I117" i="23"/>
  <c r="H117" i="23"/>
  <c r="K117" i="23" s="1"/>
  <c r="L117" i="23" s="1"/>
  <c r="I215" i="23"/>
  <c r="H215" i="23"/>
  <c r="K215" i="23" s="1"/>
  <c r="L215" i="23" s="1"/>
  <c r="G259" i="23"/>
  <c r="G13" i="23"/>
  <c r="G46" i="23" s="1"/>
  <c r="G352" i="23" s="1"/>
  <c r="I19" i="23"/>
  <c r="I17" i="23" s="1"/>
  <c r="I116" i="23"/>
  <c r="H116" i="23"/>
  <c r="I218" i="23"/>
  <c r="H64" i="23"/>
  <c r="K64" i="23" s="1"/>
  <c r="L64" i="23" s="1"/>
  <c r="I80" i="23"/>
  <c r="I79" i="23" s="1"/>
  <c r="G79" i="23"/>
  <c r="G87" i="23" s="1"/>
  <c r="H80" i="23"/>
  <c r="I109" i="23"/>
  <c r="H109" i="23"/>
  <c r="G135" i="23"/>
  <c r="G145" i="23" s="1"/>
  <c r="I137" i="23"/>
  <c r="I135" i="23" s="1"/>
  <c r="I145" i="23" s="1"/>
  <c r="H137" i="23"/>
  <c r="H135" i="23" s="1"/>
  <c r="G164" i="23"/>
  <c r="I162" i="23"/>
  <c r="I164" i="23" s="1"/>
  <c r="H162" i="23"/>
  <c r="I187" i="23"/>
  <c r="H187" i="23"/>
  <c r="H229" i="23"/>
  <c r="L231" i="23"/>
  <c r="I250" i="23"/>
  <c r="H250" i="23"/>
  <c r="K250" i="23" s="1"/>
  <c r="L250" i="23" s="1"/>
  <c r="K256" i="23"/>
  <c r="L256" i="23" s="1"/>
  <c r="K29" i="23"/>
  <c r="L29" i="23" s="1"/>
  <c r="E352" i="23"/>
  <c r="I81" i="23"/>
  <c r="H81" i="23"/>
  <c r="I101" i="23"/>
  <c r="H101" i="23"/>
  <c r="K101" i="23" s="1"/>
  <c r="L101" i="23" s="1"/>
  <c r="K142" i="23"/>
  <c r="L142" i="23" s="1"/>
  <c r="I152" i="23"/>
  <c r="H152" i="23"/>
  <c r="I229" i="23"/>
  <c r="K130" i="23"/>
  <c r="L130" i="23" s="1"/>
  <c r="I139" i="23"/>
  <c r="H139" i="23"/>
  <c r="K139" i="23" s="1"/>
  <c r="L139" i="23" s="1"/>
  <c r="K169" i="23"/>
  <c r="L169" i="23" s="1"/>
  <c r="K227" i="23"/>
  <c r="L227" i="23" s="1"/>
  <c r="K235" i="23"/>
  <c r="L235" i="23" s="1"/>
  <c r="L347" i="23"/>
  <c r="H43" i="23"/>
  <c r="K43" i="23" s="1"/>
  <c r="L43" i="23" s="1"/>
  <c r="I82" i="23"/>
  <c r="K82" i="23" s="1"/>
  <c r="L82" i="23" s="1"/>
  <c r="K112" i="23"/>
  <c r="L112" i="23" s="1"/>
  <c r="K115" i="23"/>
  <c r="L115" i="23" s="1"/>
  <c r="I130" i="23"/>
  <c r="H14" i="23"/>
  <c r="G17" i="23"/>
  <c r="H39" i="23"/>
  <c r="K39" i="23" s="1"/>
  <c r="L39" i="23" s="1"/>
  <c r="J352" i="23"/>
  <c r="I59" i="23"/>
  <c r="H59" i="23"/>
  <c r="K63" i="23"/>
  <c r="L63" i="23" s="1"/>
  <c r="I68" i="23"/>
  <c r="H68" i="23"/>
  <c r="K68" i="23" s="1"/>
  <c r="L68" i="23" s="1"/>
  <c r="I74" i="23"/>
  <c r="K74" i="23" s="1"/>
  <c r="I83" i="23"/>
  <c r="H83" i="23"/>
  <c r="K83" i="23" s="1"/>
  <c r="L83" i="23" s="1"/>
  <c r="K104" i="23"/>
  <c r="L104" i="23" s="1"/>
  <c r="K107" i="23"/>
  <c r="L107" i="23" s="1"/>
  <c r="I115" i="23"/>
  <c r="K128" i="23"/>
  <c r="L128" i="23" s="1"/>
  <c r="I131" i="23"/>
  <c r="H131" i="23"/>
  <c r="K131" i="23" s="1"/>
  <c r="L131" i="23" s="1"/>
  <c r="K167" i="23"/>
  <c r="H171" i="23"/>
  <c r="I191" i="23"/>
  <c r="K213" i="23"/>
  <c r="H268" i="23"/>
  <c r="K266" i="23"/>
  <c r="I147" i="23"/>
  <c r="I160" i="23" s="1"/>
  <c r="G218" i="23"/>
  <c r="H138" i="23"/>
  <c r="K138" i="23" s="1"/>
  <c r="L138" i="23" s="1"/>
  <c r="H143" i="23"/>
  <c r="K143" i="23" s="1"/>
  <c r="L143" i="23" s="1"/>
  <c r="H151" i="23"/>
  <c r="K151" i="23" s="1"/>
  <c r="L151" i="23" s="1"/>
  <c r="G171" i="23"/>
  <c r="H196" i="23"/>
  <c r="H214" i="23"/>
  <c r="K214" i="23" s="1"/>
  <c r="L214" i="23" s="1"/>
  <c r="K226" i="23"/>
  <c r="G229" i="23"/>
  <c r="H236" i="23"/>
  <c r="K236" i="23" s="1"/>
  <c r="L236" i="23" s="1"/>
  <c r="H249" i="23"/>
  <c r="K249" i="23" s="1"/>
  <c r="L249" i="23" s="1"/>
  <c r="H257" i="23"/>
  <c r="K257" i="23" s="1"/>
  <c r="L257" i="23" s="1"/>
  <c r="G268" i="23"/>
  <c r="K347" i="23"/>
  <c r="H185" i="23"/>
  <c r="H184" i="23" s="1"/>
  <c r="BZ9" i="24"/>
  <c r="BX37" i="24"/>
  <c r="BX39" i="24"/>
  <c r="AP40" i="24"/>
  <c r="G39" i="24"/>
  <c r="AV39" i="24"/>
  <c r="BY37" i="24"/>
  <c r="BY39" i="24"/>
  <c r="BY42" i="24" s="1"/>
  <c r="M40" i="24"/>
  <c r="AQ40" i="24"/>
  <c r="BW40" i="24"/>
  <c r="CA14" i="24"/>
  <c r="CA22" i="24"/>
  <c r="CA32" i="24"/>
  <c r="AK9" i="24"/>
  <c r="AJ37" i="24"/>
  <c r="AJ39" i="24"/>
  <c r="AP39" i="24"/>
  <c r="AP37" i="24"/>
  <c r="AQ9" i="24"/>
  <c r="BU40" i="24"/>
  <c r="M9" i="24"/>
  <c r="L37" i="24"/>
  <c r="L39" i="24"/>
  <c r="BB39" i="24"/>
  <c r="R40" i="24"/>
  <c r="AW40" i="24"/>
  <c r="BX40" i="24"/>
  <c r="CA16" i="24"/>
  <c r="AJ41" i="24"/>
  <c r="AK35" i="24"/>
  <c r="AK41" i="24" s="1"/>
  <c r="BI9" i="24"/>
  <c r="BH39" i="24"/>
  <c r="BH37" i="24"/>
  <c r="BW37" i="24"/>
  <c r="G14" i="24"/>
  <c r="G40" i="24" s="1"/>
  <c r="F40" i="24"/>
  <c r="F39" i="24"/>
  <c r="L40" i="24"/>
  <c r="R37" i="24"/>
  <c r="R39" i="24"/>
  <c r="S9" i="24"/>
  <c r="BC39" i="24"/>
  <c r="CA11" i="24"/>
  <c r="S40" i="24"/>
  <c r="BC14" i="24"/>
  <c r="BC40" i="24" s="1"/>
  <c r="BB40" i="24"/>
  <c r="CA29" i="24"/>
  <c r="BN37" i="24"/>
  <c r="BN39" i="24"/>
  <c r="BO9" i="24"/>
  <c r="AE14" i="24"/>
  <c r="AE40" i="24" s="1"/>
  <c r="AD40" i="24"/>
  <c r="CA19" i="24"/>
  <c r="BZ27" i="24"/>
  <c r="CA27" i="24" s="1"/>
  <c r="L41" i="24"/>
  <c r="M35" i="24"/>
  <c r="M41" i="24" s="1"/>
  <c r="AE39" i="24"/>
  <c r="AK40" i="24"/>
  <c r="BH41" i="24"/>
  <c r="BI35" i="24"/>
  <c r="BI41" i="24" s="1"/>
  <c r="BZ35" i="24"/>
  <c r="BZ41" i="24" s="1"/>
  <c r="BW39" i="24"/>
  <c r="CA35" i="24"/>
  <c r="CA41" i="24" s="1"/>
  <c r="X37" i="24"/>
  <c r="BT37" i="24"/>
  <c r="R41" i="24"/>
  <c r="AP41" i="24"/>
  <c r="BN41" i="24"/>
  <c r="AW9" i="24"/>
  <c r="F37" i="24"/>
  <c r="BB37" i="24"/>
  <c r="X40" i="24"/>
  <c r="X42" i="24" s="1"/>
  <c r="AV40" i="24"/>
  <c r="BT40" i="24"/>
  <c r="BT42" i="24" s="1"/>
  <c r="Y9" i="24"/>
  <c r="BU9" i="24"/>
  <c r="AD39" i="24"/>
  <c r="AD42" i="24" s="1"/>
  <c r="AV37" i="24"/>
  <c r="F41" i="24"/>
  <c r="AD41" i="24"/>
  <c r="BB41" i="24"/>
  <c r="L74" i="23" l="1"/>
  <c r="L87" i="23" s="1"/>
  <c r="K17" i="23"/>
  <c r="L17" i="23" s="1"/>
  <c r="K171" i="23"/>
  <c r="L167" i="23"/>
  <c r="L171" i="23" s="1"/>
  <c r="I70" i="23"/>
  <c r="K210" i="23"/>
  <c r="L206" i="23"/>
  <c r="L210" i="23" s="1"/>
  <c r="I133" i="23"/>
  <c r="K191" i="23"/>
  <c r="L191" i="23" s="1"/>
  <c r="K218" i="23"/>
  <c r="L213" i="23"/>
  <c r="L218" i="23" s="1"/>
  <c r="H13" i="23"/>
  <c r="K13" i="23" s="1"/>
  <c r="L13" i="23" s="1"/>
  <c r="K187" i="23"/>
  <c r="L187" i="23" s="1"/>
  <c r="K109" i="23"/>
  <c r="L109" i="23" s="1"/>
  <c r="K116" i="23"/>
  <c r="L116" i="23" s="1"/>
  <c r="K147" i="23"/>
  <c r="K93" i="23"/>
  <c r="H98" i="23"/>
  <c r="H194" i="23"/>
  <c r="K194" i="23" s="1"/>
  <c r="L194" i="23" s="1"/>
  <c r="L226" i="23"/>
  <c r="L229" i="23" s="1"/>
  <c r="K229" i="23"/>
  <c r="L266" i="23"/>
  <c r="L268" i="23" s="1"/>
  <c r="K268" i="23"/>
  <c r="H133" i="23"/>
  <c r="K100" i="23"/>
  <c r="H218" i="23"/>
  <c r="K152" i="23"/>
  <c r="L152" i="23" s="1"/>
  <c r="H160" i="23"/>
  <c r="K57" i="23"/>
  <c r="H70" i="23"/>
  <c r="I46" i="23"/>
  <c r="K59" i="23"/>
  <c r="L59" i="23" s="1"/>
  <c r="H164" i="23"/>
  <c r="K162" i="23"/>
  <c r="H79" i="23"/>
  <c r="K79" i="23" s="1"/>
  <c r="L79" i="23" s="1"/>
  <c r="I87" i="23"/>
  <c r="K75" i="23"/>
  <c r="L75" i="23" s="1"/>
  <c r="H259" i="23"/>
  <c r="L8" i="23"/>
  <c r="L46" i="23" s="1"/>
  <c r="K46" i="23"/>
  <c r="K184" i="23"/>
  <c r="H198" i="23"/>
  <c r="K259" i="23"/>
  <c r="H145" i="23"/>
  <c r="K135" i="23"/>
  <c r="K237" i="23"/>
  <c r="L237" i="23" s="1"/>
  <c r="L259" i="23" s="1"/>
  <c r="K108" i="23"/>
  <c r="L108" i="23" s="1"/>
  <c r="AE37" i="24"/>
  <c r="BO37" i="24"/>
  <c r="BO39" i="24"/>
  <c r="BO42" i="24" s="1"/>
  <c r="F42" i="24"/>
  <c r="M39" i="24"/>
  <c r="M42" i="24" s="1"/>
  <c r="M37" i="24"/>
  <c r="BZ48" i="24"/>
  <c r="BY43" i="24"/>
  <c r="AE42" i="24"/>
  <c r="BN42" i="24"/>
  <c r="AV42" i="24"/>
  <c r="BC37" i="24"/>
  <c r="AQ37" i="24"/>
  <c r="AQ39" i="24"/>
  <c r="AQ42" i="24" s="1"/>
  <c r="G37" i="24"/>
  <c r="BW42" i="24"/>
  <c r="BC42" i="24"/>
  <c r="BW43" i="24"/>
  <c r="CA45" i="24"/>
  <c r="CA49" i="24" s="1"/>
  <c r="CA40" i="24"/>
  <c r="G42" i="24"/>
  <c r="S37" i="24"/>
  <c r="S39" i="24"/>
  <c r="S42" i="24" s="1"/>
  <c r="AP42" i="24"/>
  <c r="AW39" i="24"/>
  <c r="AW42" i="24" s="1"/>
  <c r="AW37" i="24"/>
  <c r="BU39" i="24"/>
  <c r="BU42" i="24" s="1"/>
  <c r="BU37" i="24"/>
  <c r="R42" i="24"/>
  <c r="BH42" i="24"/>
  <c r="BB42" i="24"/>
  <c r="AJ42" i="24"/>
  <c r="BX42" i="24"/>
  <c r="BX43" i="24" s="1"/>
  <c r="Y39" i="24"/>
  <c r="Y42" i="24" s="1"/>
  <c r="Y37" i="24"/>
  <c r="BI39" i="24"/>
  <c r="BI42" i="24" s="1"/>
  <c r="BI37" i="24"/>
  <c r="L42" i="24"/>
  <c r="BZ47" i="24"/>
  <c r="CA46" i="24" s="1"/>
  <c r="AK37" i="24"/>
  <c r="AK39" i="24"/>
  <c r="AK42" i="24" s="1"/>
  <c r="BZ37" i="24"/>
  <c r="BZ43" i="24" s="1"/>
  <c r="BZ39" i="24"/>
  <c r="BZ42" i="24" s="1"/>
  <c r="CA9" i="24"/>
  <c r="K198" i="23" l="1"/>
  <c r="L184" i="23"/>
  <c r="L198" i="23" s="1"/>
  <c r="L162" i="23"/>
  <c r="L164" i="23" s="1"/>
  <c r="K164" i="23"/>
  <c r="L100" i="23"/>
  <c r="L133" i="23" s="1"/>
  <c r="L352" i="23" s="1"/>
  <c r="K133" i="23"/>
  <c r="L93" i="23"/>
  <c r="L98" i="23" s="1"/>
  <c r="K98" i="23"/>
  <c r="H87" i="23"/>
  <c r="I352" i="23"/>
  <c r="K160" i="23"/>
  <c r="L147" i="23"/>
  <c r="L160" i="23" s="1"/>
  <c r="H46" i="23"/>
  <c r="H352" i="23" s="1"/>
  <c r="K70" i="23"/>
  <c r="K352" i="23" s="1"/>
  <c r="L57" i="23"/>
  <c r="L70" i="23" s="1"/>
  <c r="K145" i="23"/>
  <c r="L135" i="23"/>
  <c r="L145" i="23" s="1"/>
  <c r="K87" i="23"/>
  <c r="CA39" i="24"/>
  <c r="CA42" i="24" s="1"/>
  <c r="CA37" i="24"/>
  <c r="CA43" i="24" s="1"/>
  <c r="E491" i="21" l="1"/>
  <c r="L489" i="21"/>
  <c r="K489" i="21"/>
  <c r="J489" i="21"/>
  <c r="I489" i="21"/>
  <c r="H489" i="21"/>
  <c r="G489" i="21"/>
  <c r="E489" i="21"/>
  <c r="J485" i="21"/>
  <c r="I485" i="21"/>
  <c r="H485" i="21"/>
  <c r="G485" i="21"/>
  <c r="E485" i="21"/>
  <c r="K484" i="21"/>
  <c r="K483" i="21"/>
  <c r="L483" i="21" s="1"/>
  <c r="K482" i="21"/>
  <c r="L482" i="21" s="1"/>
  <c r="K481" i="21"/>
  <c r="L481" i="21" s="1"/>
  <c r="L480" i="21"/>
  <c r="K480" i="21"/>
  <c r="K479" i="21"/>
  <c r="L479" i="21" s="1"/>
  <c r="K478" i="21"/>
  <c r="L478" i="21" s="1"/>
  <c r="K477" i="21"/>
  <c r="L477" i="21" s="1"/>
  <c r="L476" i="21"/>
  <c r="K476" i="21"/>
  <c r="K475" i="21"/>
  <c r="L475" i="21" s="1"/>
  <c r="K474" i="21"/>
  <c r="L474" i="21" s="1"/>
  <c r="K473" i="21"/>
  <c r="L473" i="21" s="1"/>
  <c r="L472" i="21"/>
  <c r="K472" i="21"/>
  <c r="K471" i="21"/>
  <c r="L471" i="21" s="1"/>
  <c r="K470" i="21"/>
  <c r="L470" i="21" s="1"/>
  <c r="K469" i="21"/>
  <c r="L469" i="21" s="1"/>
  <c r="L468" i="21"/>
  <c r="K468" i="21"/>
  <c r="K467" i="21"/>
  <c r="L467" i="21" s="1"/>
  <c r="K466" i="21"/>
  <c r="L466" i="21" s="1"/>
  <c r="K465" i="21"/>
  <c r="L465" i="21" s="1"/>
  <c r="L464" i="21"/>
  <c r="K464" i="21"/>
  <c r="K463" i="21"/>
  <c r="L463" i="21" s="1"/>
  <c r="K462" i="21"/>
  <c r="L462" i="21" s="1"/>
  <c r="K461" i="21"/>
  <c r="L461" i="21" s="1"/>
  <c r="L460" i="21"/>
  <c r="K460" i="21"/>
  <c r="K459" i="21"/>
  <c r="L459" i="21" s="1"/>
  <c r="K458" i="21"/>
  <c r="L458" i="21" s="1"/>
  <c r="K457" i="21"/>
  <c r="L457" i="21" s="1"/>
  <c r="L456" i="21"/>
  <c r="K456" i="21"/>
  <c r="K455" i="21"/>
  <c r="L455" i="21" s="1"/>
  <c r="K454" i="21"/>
  <c r="L454" i="21" s="1"/>
  <c r="K453" i="21"/>
  <c r="L453" i="21" s="1"/>
  <c r="L452" i="21"/>
  <c r="K452" i="21"/>
  <c r="K451" i="21"/>
  <c r="L451" i="21" s="1"/>
  <c r="K450" i="21"/>
  <c r="L450" i="21" s="1"/>
  <c r="K449" i="21"/>
  <c r="L449" i="21" s="1"/>
  <c r="L448" i="21"/>
  <c r="K448" i="21"/>
  <c r="K447" i="21"/>
  <c r="L447" i="21" s="1"/>
  <c r="K446" i="21"/>
  <c r="L446" i="21" s="1"/>
  <c r="K445" i="21"/>
  <c r="L445" i="21" s="1"/>
  <c r="L444" i="21"/>
  <c r="K444" i="21"/>
  <c r="K443" i="21"/>
  <c r="L443" i="21" s="1"/>
  <c r="K442" i="21"/>
  <c r="L442" i="21" s="1"/>
  <c r="K441" i="21"/>
  <c r="L441" i="21" s="1"/>
  <c r="L440" i="21"/>
  <c r="K440" i="21"/>
  <c r="K439" i="21"/>
  <c r="L439" i="21" s="1"/>
  <c r="K438" i="21"/>
  <c r="L438" i="21" s="1"/>
  <c r="K437" i="21"/>
  <c r="L437" i="21" s="1"/>
  <c r="L436" i="21"/>
  <c r="K436" i="21"/>
  <c r="K435" i="21"/>
  <c r="L435" i="21" s="1"/>
  <c r="K434" i="21"/>
  <c r="L434" i="21" s="1"/>
  <c r="K433" i="21"/>
  <c r="L433" i="21" s="1"/>
  <c r="L432" i="21"/>
  <c r="K432" i="21"/>
  <c r="K431" i="21"/>
  <c r="L431" i="21" s="1"/>
  <c r="K430" i="21"/>
  <c r="L430" i="21" s="1"/>
  <c r="K429" i="21"/>
  <c r="L429" i="21" s="1"/>
  <c r="L428" i="21"/>
  <c r="K428" i="21"/>
  <c r="K427" i="21"/>
  <c r="L427" i="21" s="1"/>
  <c r="K426" i="21"/>
  <c r="L426" i="21" s="1"/>
  <c r="K425" i="21"/>
  <c r="L425" i="21" s="1"/>
  <c r="L424" i="21"/>
  <c r="K424" i="21"/>
  <c r="K423" i="21"/>
  <c r="L423" i="21" s="1"/>
  <c r="K422" i="21"/>
  <c r="L422" i="21" s="1"/>
  <c r="K421" i="21"/>
  <c r="L421" i="21" s="1"/>
  <c r="L420" i="21"/>
  <c r="K420" i="21"/>
  <c r="K419" i="21"/>
  <c r="L419" i="21" s="1"/>
  <c r="K418" i="21"/>
  <c r="L418" i="21" s="1"/>
  <c r="K417" i="21"/>
  <c r="L417" i="21" s="1"/>
  <c r="L416" i="21"/>
  <c r="K416" i="21"/>
  <c r="K415" i="21"/>
  <c r="L415" i="21" s="1"/>
  <c r="K414" i="21"/>
  <c r="L414" i="21" s="1"/>
  <c r="K413" i="21"/>
  <c r="L413" i="21" s="1"/>
  <c r="L412" i="21"/>
  <c r="K412" i="21"/>
  <c r="K411" i="21"/>
  <c r="L411" i="21" s="1"/>
  <c r="K410" i="21"/>
  <c r="L410" i="21" s="1"/>
  <c r="K409" i="21"/>
  <c r="L409" i="21" s="1"/>
  <c r="L408" i="21"/>
  <c r="K408" i="21"/>
  <c r="K407" i="21"/>
  <c r="L407" i="21" s="1"/>
  <c r="K406" i="21"/>
  <c r="L406" i="21" s="1"/>
  <c r="K405" i="21"/>
  <c r="L405" i="21" s="1"/>
  <c r="L404" i="21"/>
  <c r="K404" i="21"/>
  <c r="K403" i="21"/>
  <c r="L403" i="21" s="1"/>
  <c r="K402" i="21"/>
  <c r="L402" i="21" s="1"/>
  <c r="K401" i="21"/>
  <c r="L401" i="21" s="1"/>
  <c r="K400" i="21"/>
  <c r="K399" i="21"/>
  <c r="K398" i="21"/>
  <c r="K397" i="21"/>
  <c r="K396" i="21"/>
  <c r="K395" i="21"/>
  <c r="K394" i="21"/>
  <c r="K393" i="21"/>
  <c r="K392" i="21"/>
  <c r="L391" i="21"/>
  <c r="K391" i="21"/>
  <c r="K390" i="21"/>
  <c r="L390" i="21" s="1"/>
  <c r="L389" i="21"/>
  <c r="K389" i="21"/>
  <c r="L388" i="21"/>
  <c r="K388" i="21"/>
  <c r="L387" i="21"/>
  <c r="K387" i="21"/>
  <c r="K386" i="21"/>
  <c r="L386" i="21" s="1"/>
  <c r="L385" i="21"/>
  <c r="K385" i="21"/>
  <c r="L384" i="21"/>
  <c r="K384" i="21"/>
  <c r="L383" i="21"/>
  <c r="K383" i="21"/>
  <c r="K382" i="21"/>
  <c r="L382" i="21" s="1"/>
  <c r="L381" i="21"/>
  <c r="K381" i="21"/>
  <c r="L380" i="21"/>
  <c r="K380" i="21"/>
  <c r="L379" i="21"/>
  <c r="K379" i="21"/>
  <c r="K378" i="21"/>
  <c r="L378" i="21" s="1"/>
  <c r="L377" i="21"/>
  <c r="K377" i="21"/>
  <c r="L376" i="21"/>
  <c r="K376" i="21"/>
  <c r="L375" i="21"/>
  <c r="K375" i="21"/>
  <c r="K374" i="21"/>
  <c r="L374" i="21" s="1"/>
  <c r="L373" i="21"/>
  <c r="K373" i="21"/>
  <c r="L372" i="21"/>
  <c r="K372" i="21"/>
  <c r="L371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L352" i="21"/>
  <c r="K352" i="21"/>
  <c r="L351" i="21"/>
  <c r="K351" i="21"/>
  <c r="L350" i="21"/>
  <c r="K350" i="21"/>
  <c r="K349" i="21"/>
  <c r="L349" i="21" s="1"/>
  <c r="L348" i="21"/>
  <c r="K348" i="21"/>
  <c r="L347" i="21"/>
  <c r="K347" i="21"/>
  <c r="L346" i="21"/>
  <c r="K346" i="21"/>
  <c r="K345" i="21"/>
  <c r="L345" i="21" s="1"/>
  <c r="L344" i="21"/>
  <c r="K344" i="21"/>
  <c r="L343" i="21"/>
  <c r="K343" i="21"/>
  <c r="L342" i="21"/>
  <c r="K342" i="21"/>
  <c r="K341" i="21"/>
  <c r="L341" i="21" s="1"/>
  <c r="L340" i="21"/>
  <c r="K340" i="21"/>
  <c r="L339" i="21"/>
  <c r="K339" i="21"/>
  <c r="L338" i="21"/>
  <c r="K338" i="21"/>
  <c r="K337" i="21"/>
  <c r="L337" i="21" s="1"/>
  <c r="L336" i="21"/>
  <c r="K336" i="21"/>
  <c r="L335" i="21"/>
  <c r="K335" i="21"/>
  <c r="L334" i="21"/>
  <c r="K334" i="21"/>
  <c r="K333" i="21"/>
  <c r="L333" i="21" s="1"/>
  <c r="L332" i="21"/>
  <c r="K332" i="21"/>
  <c r="L331" i="21"/>
  <c r="K331" i="21"/>
  <c r="L330" i="21"/>
  <c r="K330" i="21"/>
  <c r="K329" i="21"/>
  <c r="L329" i="21" s="1"/>
  <c r="L328" i="21"/>
  <c r="K328" i="21"/>
  <c r="L327" i="21"/>
  <c r="K327" i="21"/>
  <c r="L326" i="21"/>
  <c r="K326" i="21"/>
  <c r="K325" i="21"/>
  <c r="L325" i="21" s="1"/>
  <c r="L324" i="21"/>
  <c r="K324" i="21"/>
  <c r="L323" i="21"/>
  <c r="K323" i="21"/>
  <c r="L322" i="21"/>
  <c r="K322" i="21"/>
  <c r="K321" i="21"/>
  <c r="L321" i="21" s="1"/>
  <c r="L320" i="21"/>
  <c r="K320" i="21"/>
  <c r="L319" i="21"/>
  <c r="K319" i="21"/>
  <c r="L318" i="21"/>
  <c r="K318" i="21"/>
  <c r="K317" i="21"/>
  <c r="L317" i="21" s="1"/>
  <c r="L316" i="21"/>
  <c r="K316" i="21"/>
  <c r="L315" i="21"/>
  <c r="K315" i="21"/>
  <c r="L314" i="21"/>
  <c r="K314" i="21"/>
  <c r="K313" i="21"/>
  <c r="L313" i="21" s="1"/>
  <c r="L312" i="21"/>
  <c r="K312" i="21"/>
  <c r="L311" i="21"/>
  <c r="K311" i="21"/>
  <c r="L310" i="21"/>
  <c r="K310" i="21"/>
  <c r="K309" i="21"/>
  <c r="L309" i="21" s="1"/>
  <c r="L308" i="21"/>
  <c r="K308" i="21"/>
  <c r="L307" i="21"/>
  <c r="K307" i="21"/>
  <c r="L306" i="21"/>
  <c r="K306" i="21"/>
  <c r="K305" i="21"/>
  <c r="J303" i="21"/>
  <c r="E303" i="21"/>
  <c r="K301" i="21"/>
  <c r="L301" i="21" s="1"/>
  <c r="I301" i="21"/>
  <c r="H301" i="21"/>
  <c r="G301" i="21"/>
  <c r="G300" i="21"/>
  <c r="L298" i="21"/>
  <c r="K298" i="21"/>
  <c r="J298" i="21"/>
  <c r="I298" i="21"/>
  <c r="H298" i="21"/>
  <c r="G298" i="21"/>
  <c r="E298" i="21"/>
  <c r="J294" i="21"/>
  <c r="E294" i="21"/>
  <c r="K292" i="21"/>
  <c r="L292" i="21" s="1"/>
  <c r="I292" i="21"/>
  <c r="H292" i="21"/>
  <c r="G292" i="21"/>
  <c r="G291" i="21"/>
  <c r="K290" i="21"/>
  <c r="L290" i="21" s="1"/>
  <c r="I290" i="21"/>
  <c r="H290" i="21"/>
  <c r="G290" i="21"/>
  <c r="G289" i="21"/>
  <c r="H289" i="21" s="1"/>
  <c r="G288" i="21"/>
  <c r="I288" i="21" s="1"/>
  <c r="I287" i="21"/>
  <c r="K287" i="21" s="1"/>
  <c r="L287" i="21" s="1"/>
  <c r="H287" i="21"/>
  <c r="G287" i="21"/>
  <c r="H286" i="21"/>
  <c r="K286" i="21" s="1"/>
  <c r="L286" i="21" s="1"/>
  <c r="G286" i="21"/>
  <c r="I286" i="21" s="1"/>
  <c r="L285" i="21"/>
  <c r="I285" i="21"/>
  <c r="G285" i="21"/>
  <c r="H285" i="21" s="1"/>
  <c r="K285" i="21" s="1"/>
  <c r="I284" i="21"/>
  <c r="H284" i="21"/>
  <c r="K284" i="21" s="1"/>
  <c r="L284" i="21" s="1"/>
  <c r="G284" i="21"/>
  <c r="G283" i="21"/>
  <c r="K282" i="21"/>
  <c r="L282" i="21" s="1"/>
  <c r="I282" i="21"/>
  <c r="H282" i="21"/>
  <c r="G282" i="21"/>
  <c r="G281" i="21"/>
  <c r="H281" i="21" s="1"/>
  <c r="G280" i="21"/>
  <c r="I280" i="21" s="1"/>
  <c r="I279" i="21"/>
  <c r="K279" i="21" s="1"/>
  <c r="L279" i="21" s="1"/>
  <c r="H279" i="21"/>
  <c r="G279" i="21"/>
  <c r="H278" i="21"/>
  <c r="G278" i="21"/>
  <c r="I278" i="21" s="1"/>
  <c r="L277" i="21"/>
  <c r="I277" i="21"/>
  <c r="G277" i="21"/>
  <c r="H277" i="21" s="1"/>
  <c r="K277" i="21" s="1"/>
  <c r="K276" i="21"/>
  <c r="L276" i="21" s="1"/>
  <c r="I276" i="21"/>
  <c r="H276" i="21"/>
  <c r="G276" i="21"/>
  <c r="G275" i="21"/>
  <c r="K274" i="21"/>
  <c r="L274" i="21" s="1"/>
  <c r="I274" i="21"/>
  <c r="H274" i="21"/>
  <c r="G274" i="21"/>
  <c r="G273" i="21"/>
  <c r="H273" i="21" s="1"/>
  <c r="G272" i="21"/>
  <c r="I272" i="21" s="1"/>
  <c r="I271" i="21"/>
  <c r="G271" i="21"/>
  <c r="H271" i="21" s="1"/>
  <c r="K271" i="21" s="1"/>
  <c r="L271" i="21" s="1"/>
  <c r="H270" i="21"/>
  <c r="G270" i="21"/>
  <c r="I270" i="21" s="1"/>
  <c r="I269" i="21"/>
  <c r="G269" i="21"/>
  <c r="H269" i="21" s="1"/>
  <c r="H268" i="21"/>
  <c r="G268" i="21"/>
  <c r="I268" i="21" s="1"/>
  <c r="L267" i="21"/>
  <c r="I267" i="21"/>
  <c r="G267" i="21"/>
  <c r="H267" i="21" s="1"/>
  <c r="K267" i="21" s="1"/>
  <c r="K266" i="21"/>
  <c r="L266" i="21" s="1"/>
  <c r="I266" i="21"/>
  <c r="H266" i="21"/>
  <c r="G266" i="21"/>
  <c r="G265" i="21"/>
  <c r="K264" i="21"/>
  <c r="L264" i="21" s="1"/>
  <c r="I264" i="21"/>
  <c r="H264" i="21"/>
  <c r="G264" i="21"/>
  <c r="G263" i="21"/>
  <c r="I262" i="21"/>
  <c r="H262" i="21"/>
  <c r="G262" i="21"/>
  <c r="I261" i="21"/>
  <c r="G261" i="21"/>
  <c r="H261" i="21" s="1"/>
  <c r="K260" i="21"/>
  <c r="L260" i="21" s="1"/>
  <c r="I260" i="21"/>
  <c r="H260" i="21"/>
  <c r="G260" i="21"/>
  <c r="G259" i="21"/>
  <c r="K258" i="21"/>
  <c r="L258" i="21" s="1"/>
  <c r="I258" i="21"/>
  <c r="H258" i="21"/>
  <c r="G258" i="21"/>
  <c r="I257" i="21"/>
  <c r="G257" i="21"/>
  <c r="H257" i="21" s="1"/>
  <c r="H256" i="21"/>
  <c r="G256" i="21"/>
  <c r="I256" i="21" s="1"/>
  <c r="K256" i="21" s="1"/>
  <c r="L256" i="21" s="1"/>
  <c r="I255" i="21"/>
  <c r="G255" i="21"/>
  <c r="H255" i="21" s="1"/>
  <c r="K255" i="21" s="1"/>
  <c r="L255" i="21" s="1"/>
  <c r="H254" i="21"/>
  <c r="G254" i="21"/>
  <c r="I254" i="21" s="1"/>
  <c r="I253" i="21"/>
  <c r="G253" i="21"/>
  <c r="H253" i="21" s="1"/>
  <c r="K253" i="21" s="1"/>
  <c r="L253" i="21" s="1"/>
  <c r="I252" i="21"/>
  <c r="H252" i="21"/>
  <c r="K252" i="21" s="1"/>
  <c r="L252" i="21" s="1"/>
  <c r="G252" i="21"/>
  <c r="G251" i="21"/>
  <c r="K250" i="21"/>
  <c r="L250" i="21" s="1"/>
  <c r="I250" i="21"/>
  <c r="H250" i="21"/>
  <c r="G250" i="21"/>
  <c r="G249" i="21"/>
  <c r="H248" i="21"/>
  <c r="G248" i="21"/>
  <c r="I248" i="21" s="1"/>
  <c r="I247" i="21"/>
  <c r="G247" i="21"/>
  <c r="H247" i="21" s="1"/>
  <c r="K247" i="21" s="1"/>
  <c r="L247" i="21" s="1"/>
  <c r="H246" i="21"/>
  <c r="G246" i="21"/>
  <c r="I246" i="21" s="1"/>
  <c r="G245" i="21"/>
  <c r="I245" i="21" s="1"/>
  <c r="J243" i="21"/>
  <c r="E243" i="21"/>
  <c r="G241" i="21"/>
  <c r="H241" i="21" s="1"/>
  <c r="G240" i="21"/>
  <c r="I240" i="21" s="1"/>
  <c r="I239" i="21"/>
  <c r="G239" i="21"/>
  <c r="H239" i="21" s="1"/>
  <c r="H238" i="21"/>
  <c r="G238" i="21"/>
  <c r="I238" i="21" s="1"/>
  <c r="G237" i="21"/>
  <c r="I237" i="21" s="1"/>
  <c r="L236" i="21"/>
  <c r="I236" i="21"/>
  <c r="K236" i="21" s="1"/>
  <c r="H236" i="21"/>
  <c r="G236" i="21"/>
  <c r="G235" i="21"/>
  <c r="I235" i="21" s="1"/>
  <c r="G234" i="21"/>
  <c r="I234" i="21" s="1"/>
  <c r="L233" i="21"/>
  <c r="G233" i="21"/>
  <c r="I233" i="21" s="1"/>
  <c r="K232" i="21"/>
  <c r="L232" i="21" s="1"/>
  <c r="I232" i="21"/>
  <c r="H232" i="21"/>
  <c r="G232" i="21"/>
  <c r="G231" i="21"/>
  <c r="K230" i="21"/>
  <c r="L230" i="21" s="1"/>
  <c r="I230" i="21"/>
  <c r="H230" i="21"/>
  <c r="G230" i="21"/>
  <c r="G229" i="21"/>
  <c r="I229" i="21" s="1"/>
  <c r="H228" i="21"/>
  <c r="G228" i="21"/>
  <c r="I228" i="21" s="1"/>
  <c r="K227" i="21"/>
  <c r="L227" i="21" s="1"/>
  <c r="I227" i="21"/>
  <c r="G227" i="21"/>
  <c r="H227" i="21" s="1"/>
  <c r="G226" i="21"/>
  <c r="I226" i="21" s="1"/>
  <c r="G225" i="21"/>
  <c r="I225" i="21" s="1"/>
  <c r="I224" i="21"/>
  <c r="H224" i="21"/>
  <c r="G224" i="21"/>
  <c r="J222" i="21"/>
  <c r="E222" i="21"/>
  <c r="H220" i="21"/>
  <c r="G220" i="21"/>
  <c r="I220" i="21" s="1"/>
  <c r="I219" i="21"/>
  <c r="G219" i="21"/>
  <c r="H219" i="21" s="1"/>
  <c r="K219" i="21" s="1"/>
  <c r="L219" i="21" s="1"/>
  <c r="G218" i="21"/>
  <c r="G217" i="21"/>
  <c r="I217" i="21" s="1"/>
  <c r="I216" i="21"/>
  <c r="H216" i="21"/>
  <c r="K216" i="21" s="1"/>
  <c r="G216" i="21"/>
  <c r="L214" i="21"/>
  <c r="K214" i="21"/>
  <c r="J214" i="21"/>
  <c r="I214" i="21"/>
  <c r="H214" i="21"/>
  <c r="G214" i="21"/>
  <c r="E214" i="21"/>
  <c r="J210" i="21"/>
  <c r="G210" i="21"/>
  <c r="E210" i="21"/>
  <c r="G208" i="21"/>
  <c r="I208" i="21" s="1"/>
  <c r="I207" i="21"/>
  <c r="H207" i="21"/>
  <c r="K207" i="21" s="1"/>
  <c r="G207" i="21"/>
  <c r="G206" i="21"/>
  <c r="I206" i="21" s="1"/>
  <c r="H205" i="21"/>
  <c r="G205" i="21"/>
  <c r="I205" i="21" s="1"/>
  <c r="J203" i="21"/>
  <c r="E203" i="21"/>
  <c r="G201" i="21"/>
  <c r="I201" i="21" s="1"/>
  <c r="G200" i="21"/>
  <c r="G199" i="21"/>
  <c r="I199" i="21" s="1"/>
  <c r="G198" i="21"/>
  <c r="I198" i="21" s="1"/>
  <c r="H197" i="21"/>
  <c r="G197" i="21"/>
  <c r="I197" i="21" s="1"/>
  <c r="L195" i="21"/>
  <c r="K195" i="21"/>
  <c r="J195" i="21"/>
  <c r="I195" i="21"/>
  <c r="H195" i="21"/>
  <c r="G195" i="21"/>
  <c r="E195" i="21"/>
  <c r="L191" i="21"/>
  <c r="K191" i="21"/>
  <c r="J191" i="21"/>
  <c r="I191" i="21"/>
  <c r="H191" i="21"/>
  <c r="G191" i="21"/>
  <c r="E191" i="21"/>
  <c r="L188" i="21"/>
  <c r="K188" i="21"/>
  <c r="J188" i="21"/>
  <c r="I188" i="21"/>
  <c r="H188" i="21"/>
  <c r="G188" i="21"/>
  <c r="E188" i="21"/>
  <c r="J184" i="21"/>
  <c r="G184" i="21"/>
  <c r="E184" i="21"/>
  <c r="G182" i="21"/>
  <c r="K181" i="21"/>
  <c r="L181" i="21" s="1"/>
  <c r="H180" i="21"/>
  <c r="G180" i="21"/>
  <c r="I180" i="21" s="1"/>
  <c r="I179" i="21"/>
  <c r="H179" i="21"/>
  <c r="G179" i="21"/>
  <c r="J177" i="21"/>
  <c r="E177" i="21"/>
  <c r="G175" i="21"/>
  <c r="G174" i="21"/>
  <c r="I174" i="21" s="1"/>
  <c r="J172" i="21"/>
  <c r="E172" i="21"/>
  <c r="G170" i="21"/>
  <c r="I170" i="21" s="1"/>
  <c r="H169" i="21"/>
  <c r="G169" i="21"/>
  <c r="I169" i="21" s="1"/>
  <c r="K168" i="21"/>
  <c r="L168" i="21" s="1"/>
  <c r="I168" i="21"/>
  <c r="H168" i="21"/>
  <c r="G168" i="21"/>
  <c r="G167" i="21"/>
  <c r="G166" i="21"/>
  <c r="G165" i="21"/>
  <c r="I164" i="21"/>
  <c r="H164" i="21"/>
  <c r="G164" i="21"/>
  <c r="H163" i="21"/>
  <c r="G163" i="21"/>
  <c r="I163" i="21" s="1"/>
  <c r="G162" i="21"/>
  <c r="I161" i="21"/>
  <c r="G161" i="21"/>
  <c r="H161" i="21" s="1"/>
  <c r="I160" i="21"/>
  <c r="H160" i="21"/>
  <c r="G160" i="21"/>
  <c r="G159" i="21"/>
  <c r="G158" i="21"/>
  <c r="I157" i="21"/>
  <c r="G157" i="21"/>
  <c r="H157" i="21" s="1"/>
  <c r="K157" i="21" s="1"/>
  <c r="L157" i="21" s="1"/>
  <c r="I156" i="21"/>
  <c r="H156" i="21"/>
  <c r="K156" i="21" s="1"/>
  <c r="L156" i="21" s="1"/>
  <c r="G156" i="21"/>
  <c r="I155" i="21"/>
  <c r="G155" i="21"/>
  <c r="H155" i="21" s="1"/>
  <c r="I154" i="21"/>
  <c r="H154" i="21"/>
  <c r="G154" i="21"/>
  <c r="J152" i="21"/>
  <c r="G152" i="21"/>
  <c r="E152" i="21"/>
  <c r="I150" i="21"/>
  <c r="H150" i="21"/>
  <c r="K150" i="21" s="1"/>
  <c r="L150" i="21" s="1"/>
  <c r="G150" i="21"/>
  <c r="G149" i="21"/>
  <c r="G148" i="21"/>
  <c r="G147" i="21"/>
  <c r="I146" i="21"/>
  <c r="H146" i="21"/>
  <c r="G146" i="21"/>
  <c r="H145" i="21"/>
  <c r="G145" i="21"/>
  <c r="I145" i="21" s="1"/>
  <c r="I144" i="21"/>
  <c r="H144" i="21"/>
  <c r="K144" i="21" s="1"/>
  <c r="L144" i="21" s="1"/>
  <c r="G144" i="21"/>
  <c r="H143" i="21"/>
  <c r="G143" i="21"/>
  <c r="I143" i="21" s="1"/>
  <c r="G142" i="21"/>
  <c r="E140" i="21"/>
  <c r="G138" i="21"/>
  <c r="I137" i="21"/>
  <c r="H137" i="21"/>
  <c r="K137" i="21" s="1"/>
  <c r="L137" i="21" s="1"/>
  <c r="G137" i="21"/>
  <c r="I136" i="21"/>
  <c r="K136" i="21" s="1"/>
  <c r="L136" i="21" s="1"/>
  <c r="H136" i="21"/>
  <c r="G136" i="21"/>
  <c r="G135" i="21"/>
  <c r="G134" i="21"/>
  <c r="I134" i="21" s="1"/>
  <c r="I133" i="21"/>
  <c r="H133" i="21"/>
  <c r="K133" i="21" s="1"/>
  <c r="L133" i="21" s="1"/>
  <c r="G133" i="21"/>
  <c r="H132" i="21"/>
  <c r="G132" i="21"/>
  <c r="I132" i="21" s="1"/>
  <c r="G131" i="21"/>
  <c r="H131" i="21" s="1"/>
  <c r="I130" i="21"/>
  <c r="H130" i="21"/>
  <c r="G130" i="21"/>
  <c r="G129" i="21"/>
  <c r="H129" i="21" s="1"/>
  <c r="G128" i="21"/>
  <c r="I127" i="21"/>
  <c r="G127" i="21"/>
  <c r="H127" i="21" s="1"/>
  <c r="K127" i="21" s="1"/>
  <c r="L127" i="21" s="1"/>
  <c r="I126" i="21"/>
  <c r="H126" i="21"/>
  <c r="K126" i="21" s="1"/>
  <c r="L126" i="21" s="1"/>
  <c r="G126" i="21"/>
  <c r="H125" i="21"/>
  <c r="G125" i="21"/>
  <c r="I125" i="21" s="1"/>
  <c r="I124" i="21"/>
  <c r="H124" i="21"/>
  <c r="K124" i="21" s="1"/>
  <c r="L124" i="21" s="1"/>
  <c r="G124" i="21"/>
  <c r="G123" i="21"/>
  <c r="I122" i="21"/>
  <c r="G122" i="21"/>
  <c r="H122" i="21" s="1"/>
  <c r="G121" i="21"/>
  <c r="G120" i="21"/>
  <c r="I120" i="21" s="1"/>
  <c r="J119" i="21"/>
  <c r="J140" i="21" s="1"/>
  <c r="I119" i="21"/>
  <c r="H119" i="21"/>
  <c r="G119" i="21"/>
  <c r="G118" i="21"/>
  <c r="G117" i="21"/>
  <c r="I117" i="21" s="1"/>
  <c r="I116" i="21"/>
  <c r="G116" i="21"/>
  <c r="H116" i="21" s="1"/>
  <c r="G115" i="21"/>
  <c r="I115" i="21" s="1"/>
  <c r="I114" i="21"/>
  <c r="G114" i="21"/>
  <c r="H114" i="21" s="1"/>
  <c r="I113" i="21"/>
  <c r="H113" i="21"/>
  <c r="K113" i="21" s="1"/>
  <c r="L113" i="21" s="1"/>
  <c r="G113" i="21"/>
  <c r="H112" i="21"/>
  <c r="K112" i="21" s="1"/>
  <c r="L112" i="21" s="1"/>
  <c r="G112" i="21"/>
  <c r="I112" i="21" s="1"/>
  <c r="I111" i="21"/>
  <c r="H111" i="21"/>
  <c r="K111" i="21" s="1"/>
  <c r="L111" i="21" s="1"/>
  <c r="G111" i="21"/>
  <c r="G110" i="21"/>
  <c r="I110" i="21" s="1"/>
  <c r="G109" i="21"/>
  <c r="I109" i="21" s="1"/>
  <c r="G108" i="21"/>
  <c r="H108" i="21" s="1"/>
  <c r="G107" i="21"/>
  <c r="I106" i="21"/>
  <c r="G106" i="21"/>
  <c r="H106" i="21" s="1"/>
  <c r="I105" i="21"/>
  <c r="H105" i="21"/>
  <c r="G105" i="21"/>
  <c r="H104" i="21"/>
  <c r="K104" i="21" s="1"/>
  <c r="L104" i="21" s="1"/>
  <c r="G104" i="21"/>
  <c r="I104" i="21" s="1"/>
  <c r="L103" i="21"/>
  <c r="K103" i="21"/>
  <c r="I103" i="21"/>
  <c r="H103" i="21"/>
  <c r="G103" i="21"/>
  <c r="G102" i="21"/>
  <c r="I102" i="21" s="1"/>
  <c r="G101" i="21"/>
  <c r="I101" i="21" s="1"/>
  <c r="I100" i="21"/>
  <c r="K100" i="21" s="1"/>
  <c r="L100" i="21" s="1"/>
  <c r="G100" i="21"/>
  <c r="H100" i="21" s="1"/>
  <c r="G99" i="21"/>
  <c r="I98" i="21"/>
  <c r="G98" i="21"/>
  <c r="H98" i="21" s="1"/>
  <c r="I97" i="21"/>
  <c r="H97" i="21"/>
  <c r="G97" i="21"/>
  <c r="J95" i="21"/>
  <c r="E95" i="21"/>
  <c r="G93" i="21"/>
  <c r="I93" i="21" s="1"/>
  <c r="I92" i="21"/>
  <c r="K92" i="21" s="1"/>
  <c r="L92" i="21" s="1"/>
  <c r="G92" i="21"/>
  <c r="H92" i="21" s="1"/>
  <c r="G91" i="21"/>
  <c r="G90" i="21"/>
  <c r="H90" i="21" s="1"/>
  <c r="G89" i="21"/>
  <c r="I89" i="21" s="1"/>
  <c r="G88" i="21"/>
  <c r="H88" i="21" s="1"/>
  <c r="G87" i="21"/>
  <c r="L85" i="21"/>
  <c r="K85" i="21"/>
  <c r="J85" i="21"/>
  <c r="I85" i="21"/>
  <c r="H85" i="21"/>
  <c r="G85" i="21"/>
  <c r="E85" i="21"/>
  <c r="J81" i="21"/>
  <c r="E81" i="21"/>
  <c r="G79" i="21"/>
  <c r="H79" i="21" s="1"/>
  <c r="G78" i="21"/>
  <c r="H77" i="21"/>
  <c r="K77" i="21" s="1"/>
  <c r="G77" i="21"/>
  <c r="I77" i="21" s="1"/>
  <c r="G76" i="21"/>
  <c r="K75" i="21"/>
  <c r="H75" i="21"/>
  <c r="G75" i="21"/>
  <c r="I75" i="21" s="1"/>
  <c r="G74" i="21"/>
  <c r="I73" i="21"/>
  <c r="H73" i="21"/>
  <c r="K73" i="21" s="1"/>
  <c r="L73" i="21" s="1"/>
  <c r="G73" i="21"/>
  <c r="I72" i="21"/>
  <c r="H72" i="21"/>
  <c r="G72" i="21"/>
  <c r="L71" i="21"/>
  <c r="K71" i="21"/>
  <c r="I71" i="21"/>
  <c r="H71" i="21"/>
  <c r="G71" i="21"/>
  <c r="H70" i="21"/>
  <c r="K70" i="21" s="1"/>
  <c r="L70" i="21" s="1"/>
  <c r="G70" i="21"/>
  <c r="I70" i="21" s="1"/>
  <c r="G69" i="21"/>
  <c r="I69" i="21" s="1"/>
  <c r="I68" i="21"/>
  <c r="G68" i="21"/>
  <c r="H68" i="21" s="1"/>
  <c r="K68" i="21" s="1"/>
  <c r="L68" i="21" s="1"/>
  <c r="G67" i="21"/>
  <c r="I67" i="21" s="1"/>
  <c r="I66" i="21"/>
  <c r="G66" i="21"/>
  <c r="H66" i="21" s="1"/>
  <c r="K66" i="21" s="1"/>
  <c r="L66" i="21" s="1"/>
  <c r="G65" i="21"/>
  <c r="J63" i="21"/>
  <c r="E63" i="21"/>
  <c r="L61" i="21"/>
  <c r="K61" i="21"/>
  <c r="I61" i="21"/>
  <c r="H61" i="21"/>
  <c r="G61" i="21"/>
  <c r="H60" i="21"/>
  <c r="K60" i="21" s="1"/>
  <c r="L60" i="21" s="1"/>
  <c r="G60" i="21"/>
  <c r="I60" i="21" s="1"/>
  <c r="H59" i="21"/>
  <c r="K59" i="21" s="1"/>
  <c r="L59" i="21" s="1"/>
  <c r="G59" i="21"/>
  <c r="I59" i="21" s="1"/>
  <c r="K58" i="21"/>
  <c r="L58" i="21" s="1"/>
  <c r="I58" i="21"/>
  <c r="G58" i="21"/>
  <c r="H58" i="21" s="1"/>
  <c r="G57" i="21"/>
  <c r="H57" i="21" s="1"/>
  <c r="G56" i="21"/>
  <c r="I55" i="21"/>
  <c r="H55" i="21"/>
  <c r="G55" i="21"/>
  <c r="I54" i="21"/>
  <c r="H54" i="21"/>
  <c r="K54" i="21" s="1"/>
  <c r="L54" i="21" s="1"/>
  <c r="G54" i="21"/>
  <c r="L53" i="21"/>
  <c r="K53" i="21"/>
  <c r="I53" i="21"/>
  <c r="H53" i="21"/>
  <c r="G53" i="21"/>
  <c r="H52" i="21"/>
  <c r="K52" i="21" s="1"/>
  <c r="L52" i="21" s="1"/>
  <c r="G52" i="21"/>
  <c r="I52" i="21" s="1"/>
  <c r="G51" i="21"/>
  <c r="I51" i="21" s="1"/>
  <c r="K50" i="21"/>
  <c r="L50" i="21" s="1"/>
  <c r="I50" i="21"/>
  <c r="G50" i="21"/>
  <c r="H50" i="21" s="1"/>
  <c r="G49" i="21"/>
  <c r="H49" i="21" s="1"/>
  <c r="G48" i="21"/>
  <c r="L47" i="21"/>
  <c r="I47" i="21"/>
  <c r="H47" i="21"/>
  <c r="K47" i="21" s="1"/>
  <c r="G47" i="21"/>
  <c r="I46" i="21"/>
  <c r="H46" i="21"/>
  <c r="K46" i="21" s="1"/>
  <c r="L46" i="21" s="1"/>
  <c r="G46" i="21"/>
  <c r="L45" i="21"/>
  <c r="K45" i="21"/>
  <c r="I45" i="21"/>
  <c r="H45" i="21"/>
  <c r="G45" i="21"/>
  <c r="I44" i="21"/>
  <c r="H44" i="21"/>
  <c r="G44" i="21"/>
  <c r="L43" i="21"/>
  <c r="K43" i="21"/>
  <c r="I43" i="21"/>
  <c r="H43" i="21"/>
  <c r="G43" i="21"/>
  <c r="H42" i="21"/>
  <c r="K42" i="21" s="1"/>
  <c r="L42" i="21" s="1"/>
  <c r="G42" i="21"/>
  <c r="I42" i="21" s="1"/>
  <c r="H41" i="21"/>
  <c r="K41" i="21" s="1"/>
  <c r="G41" i="21"/>
  <c r="I41" i="21" s="1"/>
  <c r="J39" i="21"/>
  <c r="E39" i="21"/>
  <c r="I37" i="21"/>
  <c r="H37" i="21"/>
  <c r="G37" i="21"/>
  <c r="I36" i="21"/>
  <c r="H36" i="21"/>
  <c r="G36" i="21"/>
  <c r="G39" i="21" s="1"/>
  <c r="L34" i="21"/>
  <c r="K34" i="21"/>
  <c r="J34" i="21"/>
  <c r="G34" i="21"/>
  <c r="E34" i="21"/>
  <c r="H32" i="21"/>
  <c r="H34" i="21" s="1"/>
  <c r="G32" i="21"/>
  <c r="I32" i="21" s="1"/>
  <c r="I34" i="21" s="1"/>
  <c r="J30" i="21"/>
  <c r="E30" i="21"/>
  <c r="G28" i="21"/>
  <c r="L27" i="21"/>
  <c r="I27" i="21"/>
  <c r="H27" i="21"/>
  <c r="K27" i="21" s="1"/>
  <c r="G27" i="21"/>
  <c r="G26" i="21"/>
  <c r="I26" i="21" s="1"/>
  <c r="I25" i="21"/>
  <c r="H25" i="21"/>
  <c r="G25" i="21"/>
  <c r="G24" i="21"/>
  <c r="I24" i="21" s="1"/>
  <c r="G23" i="21"/>
  <c r="I23" i="21" s="1"/>
  <c r="I22" i="21"/>
  <c r="G22" i="21"/>
  <c r="H22" i="21" s="1"/>
  <c r="K22" i="21" s="1"/>
  <c r="L22" i="21" s="1"/>
  <c r="G21" i="21"/>
  <c r="I20" i="21"/>
  <c r="H20" i="21"/>
  <c r="G20" i="21"/>
  <c r="I19" i="21"/>
  <c r="H19" i="21"/>
  <c r="K19" i="21" s="1"/>
  <c r="L19" i="21" s="1"/>
  <c r="G19" i="21"/>
  <c r="L18" i="21"/>
  <c r="I18" i="21"/>
  <c r="H18" i="21"/>
  <c r="K18" i="21" s="1"/>
  <c r="G18" i="21"/>
  <c r="H17" i="21"/>
  <c r="K17" i="21" s="1"/>
  <c r="L17" i="21" s="1"/>
  <c r="G17" i="21"/>
  <c r="I17" i="21" s="1"/>
  <c r="H16" i="21"/>
  <c r="K16" i="21" s="1"/>
  <c r="L16" i="21" s="1"/>
  <c r="G16" i="21"/>
  <c r="I16" i="21" s="1"/>
  <c r="G15" i="21"/>
  <c r="I15" i="21" s="1"/>
  <c r="G14" i="21"/>
  <c r="H14" i="21" s="1"/>
  <c r="G13" i="21"/>
  <c r="I12" i="21"/>
  <c r="G12" i="21"/>
  <c r="H12" i="21" s="1"/>
  <c r="G11" i="21"/>
  <c r="I11" i="21" s="1"/>
  <c r="G10" i="21"/>
  <c r="H10" i="21" s="1"/>
  <c r="G9" i="21"/>
  <c r="I8" i="21"/>
  <c r="H8" i="21"/>
  <c r="G8" i="21"/>
  <c r="CC46" i="22"/>
  <c r="BR42" i="22"/>
  <c r="BB42" i="22"/>
  <c r="AT42" i="22"/>
  <c r="V42" i="22"/>
  <c r="N42" i="22"/>
  <c r="BY41" i="22"/>
  <c r="BW41" i="22"/>
  <c r="BT41" i="22"/>
  <c r="BS41" i="22"/>
  <c r="BR41" i="22"/>
  <c r="BQ41" i="22"/>
  <c r="BN41" i="22"/>
  <c r="BM41" i="22"/>
  <c r="BL41" i="22"/>
  <c r="BK41" i="22"/>
  <c r="BI41" i="22"/>
  <c r="BH41" i="22"/>
  <c r="BG41" i="22"/>
  <c r="BF41" i="22"/>
  <c r="BE41" i="22"/>
  <c r="BB41" i="22"/>
  <c r="BA41" i="22"/>
  <c r="AZ41" i="22"/>
  <c r="AY41" i="22"/>
  <c r="AV41" i="22"/>
  <c r="AU41" i="22"/>
  <c r="AT41" i="22"/>
  <c r="AS41" i="22"/>
  <c r="AP41" i="22"/>
  <c r="AO41" i="22"/>
  <c r="AN41" i="22"/>
  <c r="AM41" i="22"/>
  <c r="AK41" i="22"/>
  <c r="AJ41" i="22"/>
  <c r="AI41" i="22"/>
  <c r="AH41" i="22"/>
  <c r="AG41" i="22"/>
  <c r="AF41" i="22"/>
  <c r="AC41" i="22"/>
  <c r="AB41" i="22"/>
  <c r="AA41" i="22"/>
  <c r="Z41" i="22"/>
  <c r="W41" i="22"/>
  <c r="V41" i="22"/>
  <c r="U41" i="22"/>
  <c r="T41" i="22"/>
  <c r="Q41" i="22"/>
  <c r="P41" i="22"/>
  <c r="O41" i="22"/>
  <c r="N41" i="22"/>
  <c r="K41" i="22"/>
  <c r="J41" i="22"/>
  <c r="I41" i="22"/>
  <c r="H41" i="22"/>
  <c r="E41" i="22"/>
  <c r="D41" i="22"/>
  <c r="C41" i="22"/>
  <c r="BW40" i="22"/>
  <c r="BT40" i="22"/>
  <c r="BS40" i="22"/>
  <c r="BR40" i="22"/>
  <c r="BQ40" i="22"/>
  <c r="BN40" i="22"/>
  <c r="BM40" i="22"/>
  <c r="BL40" i="22"/>
  <c r="BK40" i="22"/>
  <c r="BH40" i="22"/>
  <c r="BH42" i="22" s="1"/>
  <c r="BG40" i="22"/>
  <c r="BF40" i="22"/>
  <c r="BE40" i="22"/>
  <c r="BB40" i="22"/>
  <c r="BA40" i="22"/>
  <c r="AZ40" i="22"/>
  <c r="AZ42" i="22" s="1"/>
  <c r="AY40" i="22"/>
  <c r="AV40" i="22"/>
  <c r="AU40" i="22"/>
  <c r="AT40" i="22"/>
  <c r="AS40" i="22"/>
  <c r="AP40" i="22"/>
  <c r="AO40" i="22"/>
  <c r="AN40" i="22"/>
  <c r="AM40" i="22"/>
  <c r="AJ40" i="22"/>
  <c r="AJ42" i="22" s="1"/>
  <c r="AG40" i="22"/>
  <c r="AF40" i="22"/>
  <c r="AC40" i="22"/>
  <c r="AB40" i="22"/>
  <c r="AB42" i="22" s="1"/>
  <c r="AA40" i="22"/>
  <c r="Z40" i="22"/>
  <c r="W40" i="22"/>
  <c r="V40" i="22"/>
  <c r="U40" i="22"/>
  <c r="T40" i="22"/>
  <c r="T42" i="22" s="1"/>
  <c r="Q40" i="22"/>
  <c r="P40" i="22"/>
  <c r="O40" i="22"/>
  <c r="N40" i="22"/>
  <c r="K40" i="22"/>
  <c r="J40" i="22"/>
  <c r="I40" i="22"/>
  <c r="H40" i="22"/>
  <c r="E40" i="22"/>
  <c r="D40" i="22"/>
  <c r="C40" i="22"/>
  <c r="BW39" i="22"/>
  <c r="BW42" i="22" s="1"/>
  <c r="BW43" i="22" s="1"/>
  <c r="BT39" i="22"/>
  <c r="BT42" i="22" s="1"/>
  <c r="BS39" i="22"/>
  <c r="BS42" i="22" s="1"/>
  <c r="BR39" i="22"/>
  <c r="BQ39" i="22"/>
  <c r="BN39" i="22"/>
  <c r="BN42" i="22" s="1"/>
  <c r="BM39" i="22"/>
  <c r="BM42" i="22" s="1"/>
  <c r="BL39" i="22"/>
  <c r="BL42" i="22" s="1"/>
  <c r="BK39" i="22"/>
  <c r="BK42" i="22" s="1"/>
  <c r="BH39" i="22"/>
  <c r="BG39" i="22"/>
  <c r="BG42" i="22" s="1"/>
  <c r="BF39" i="22"/>
  <c r="BF42" i="22" s="1"/>
  <c r="BE39" i="22"/>
  <c r="BE42" i="22" s="1"/>
  <c r="BB39" i="22"/>
  <c r="BA39" i="22"/>
  <c r="BA42" i="22" s="1"/>
  <c r="AZ39" i="22"/>
  <c r="AY39" i="22"/>
  <c r="AY42" i="22" s="1"/>
  <c r="AV39" i="22"/>
  <c r="AV42" i="22" s="1"/>
  <c r="AU39" i="22"/>
  <c r="AU42" i="22" s="1"/>
  <c r="AT39" i="22"/>
  <c r="AS39" i="22"/>
  <c r="AS42" i="22" s="1"/>
  <c r="AP39" i="22"/>
  <c r="AP42" i="22" s="1"/>
  <c r="AO39" i="22"/>
  <c r="AO42" i="22" s="1"/>
  <c r="AN39" i="22"/>
  <c r="AN42" i="22" s="1"/>
  <c r="AM39" i="22"/>
  <c r="AM42" i="22" s="1"/>
  <c r="AJ39" i="22"/>
  <c r="AI39" i="22"/>
  <c r="AH39" i="22"/>
  <c r="AG39" i="22"/>
  <c r="AG42" i="22" s="1"/>
  <c r="AF39" i="22"/>
  <c r="AF42" i="22" s="1"/>
  <c r="AC39" i="22"/>
  <c r="AC42" i="22" s="1"/>
  <c r="AB39" i="22"/>
  <c r="AA39" i="22"/>
  <c r="AA42" i="22" s="1"/>
  <c r="Z39" i="22"/>
  <c r="Z42" i="22" s="1"/>
  <c r="W39" i="22"/>
  <c r="W42" i="22" s="1"/>
  <c r="V39" i="22"/>
  <c r="U39" i="22"/>
  <c r="T39" i="22"/>
  <c r="Q39" i="22"/>
  <c r="Q42" i="22" s="1"/>
  <c r="P39" i="22"/>
  <c r="P42" i="22" s="1"/>
  <c r="O39" i="22"/>
  <c r="O42" i="22" s="1"/>
  <c r="N39" i="22"/>
  <c r="K39" i="22"/>
  <c r="K42" i="22" s="1"/>
  <c r="J39" i="22"/>
  <c r="J42" i="22" s="1"/>
  <c r="I39" i="22"/>
  <c r="I42" i="22" s="1"/>
  <c r="H39" i="22"/>
  <c r="H42" i="22" s="1"/>
  <c r="E39" i="22"/>
  <c r="E42" i="22" s="1"/>
  <c r="D39" i="22"/>
  <c r="D42" i="22" s="1"/>
  <c r="C39" i="22"/>
  <c r="C42" i="22" s="1"/>
  <c r="BT37" i="22"/>
  <c r="BS37" i="22"/>
  <c r="BR37" i="22"/>
  <c r="BN37" i="22"/>
  <c r="BM37" i="22"/>
  <c r="BL37" i="22"/>
  <c r="BH37" i="22"/>
  <c r="BG37" i="22"/>
  <c r="BF37" i="22"/>
  <c r="BB37" i="22"/>
  <c r="BA37" i="22"/>
  <c r="AZ37" i="22"/>
  <c r="AV37" i="22"/>
  <c r="AU37" i="22"/>
  <c r="AT37" i="22"/>
  <c r="AP37" i="22"/>
  <c r="AO37" i="22"/>
  <c r="AN37" i="22"/>
  <c r="AJ37" i="22"/>
  <c r="AG37" i="22"/>
  <c r="AC37" i="22"/>
  <c r="AB37" i="22"/>
  <c r="AA37" i="22"/>
  <c r="W37" i="22"/>
  <c r="V37" i="22"/>
  <c r="U37" i="22"/>
  <c r="Q37" i="22"/>
  <c r="P37" i="22"/>
  <c r="O37" i="22"/>
  <c r="K37" i="22"/>
  <c r="J37" i="22"/>
  <c r="I37" i="22"/>
  <c r="E37" i="22"/>
  <c r="D37" i="22"/>
  <c r="C37" i="22"/>
  <c r="CA36" i="22"/>
  <c r="BZ36" i="22"/>
  <c r="BY36" i="22"/>
  <c r="CB36" i="22" s="1"/>
  <c r="CC36" i="22" s="1"/>
  <c r="BX36" i="22"/>
  <c r="BV36" i="22"/>
  <c r="BU36" i="22"/>
  <c r="BP36" i="22"/>
  <c r="BO36" i="22"/>
  <c r="BI36" i="22"/>
  <c r="BJ36" i="22" s="1"/>
  <c r="BD36" i="22"/>
  <c r="BC36" i="22"/>
  <c r="AX36" i="22"/>
  <c r="AW36" i="22"/>
  <c r="AR36" i="22"/>
  <c r="AQ36" i="22"/>
  <c r="AK36" i="22"/>
  <c r="AL36" i="22" s="1"/>
  <c r="AE36" i="22"/>
  <c r="AD36" i="22"/>
  <c r="Y36" i="22"/>
  <c r="X36" i="22"/>
  <c r="S36" i="22"/>
  <c r="R36" i="22"/>
  <c r="L36" i="22"/>
  <c r="M36" i="22" s="1"/>
  <c r="G36" i="22"/>
  <c r="F36" i="22"/>
  <c r="CA35" i="22"/>
  <c r="CB35" i="22" s="1"/>
  <c r="BZ35" i="22"/>
  <c r="BZ41" i="22" s="1"/>
  <c r="BY35" i="22"/>
  <c r="BX35" i="22"/>
  <c r="BX41" i="22" s="1"/>
  <c r="BV35" i="22"/>
  <c r="BV41" i="22" s="1"/>
  <c r="BU35" i="22"/>
  <c r="BU41" i="22" s="1"/>
  <c r="BP35" i="22"/>
  <c r="BP41" i="22" s="1"/>
  <c r="BO35" i="22"/>
  <c r="BO41" i="22" s="1"/>
  <c r="BJ35" i="22"/>
  <c r="BJ41" i="22" s="1"/>
  <c r="BI35" i="22"/>
  <c r="BC35" i="22"/>
  <c r="BC41" i="22" s="1"/>
  <c r="AX35" i="22"/>
  <c r="AX41" i="22" s="1"/>
  <c r="AW35" i="22"/>
  <c r="AW41" i="22" s="1"/>
  <c r="AR35" i="22"/>
  <c r="AR41" i="22" s="1"/>
  <c r="AQ35" i="22"/>
  <c r="AQ41" i="22" s="1"/>
  <c r="AL35" i="22"/>
  <c r="AL41" i="22" s="1"/>
  <c r="AK35" i="22"/>
  <c r="AD35" i="22"/>
  <c r="AE35" i="22" s="1"/>
  <c r="AE41" i="22" s="1"/>
  <c r="Y35" i="22"/>
  <c r="Y41" i="22" s="1"/>
  <c r="X35" i="22"/>
  <c r="X41" i="22" s="1"/>
  <c r="S35" i="22"/>
  <c r="S41" i="22" s="1"/>
  <c r="R35" i="22"/>
  <c r="R41" i="22" s="1"/>
  <c r="M35" i="22"/>
  <c r="M41" i="22" s="1"/>
  <c r="L35" i="22"/>
  <c r="L41" i="22" s="1"/>
  <c r="F35" i="22"/>
  <c r="G35" i="22" s="1"/>
  <c r="G41" i="22" s="1"/>
  <c r="CA34" i="22"/>
  <c r="BZ34" i="22"/>
  <c r="BY34" i="22"/>
  <c r="BX34" i="22"/>
  <c r="BU34" i="22"/>
  <c r="BV34" i="22" s="1"/>
  <c r="BP34" i="22"/>
  <c r="BO34" i="22"/>
  <c r="BJ34" i="22"/>
  <c r="BI34" i="22"/>
  <c r="BD34" i="22"/>
  <c r="BC34" i="22"/>
  <c r="AW34" i="22"/>
  <c r="AX34" i="22" s="1"/>
  <c r="AR34" i="22"/>
  <c r="AQ34" i="22"/>
  <c r="AL34" i="22"/>
  <c r="AK34" i="22"/>
  <c r="AE34" i="22"/>
  <c r="AD34" i="22"/>
  <c r="X34" i="22"/>
  <c r="Y34" i="22" s="1"/>
  <c r="S34" i="22"/>
  <c r="R34" i="22"/>
  <c r="M34" i="22"/>
  <c r="L34" i="22"/>
  <c r="G34" i="22"/>
  <c r="F34" i="22"/>
  <c r="CA33" i="22"/>
  <c r="BZ33" i="22"/>
  <c r="BY33" i="22"/>
  <c r="BX33" i="22"/>
  <c r="BV33" i="22"/>
  <c r="BU33" i="22"/>
  <c r="BO33" i="22"/>
  <c r="BP33" i="22" s="1"/>
  <c r="BJ33" i="22"/>
  <c r="BI33" i="22"/>
  <c r="BD33" i="22"/>
  <c r="BC33" i="22"/>
  <c r="AX33" i="22"/>
  <c r="AW33" i="22"/>
  <c r="AQ33" i="22"/>
  <c r="AR33" i="22" s="1"/>
  <c r="AL33" i="22"/>
  <c r="AK33" i="22"/>
  <c r="AE33" i="22"/>
  <c r="AD33" i="22"/>
  <c r="Y33" i="22"/>
  <c r="X33" i="22"/>
  <c r="R33" i="22"/>
  <c r="S33" i="22" s="1"/>
  <c r="M33" i="22"/>
  <c r="L33" i="22"/>
  <c r="G33" i="22"/>
  <c r="F33" i="22"/>
  <c r="CA32" i="22"/>
  <c r="BZ32" i="22"/>
  <c r="BY32" i="22"/>
  <c r="CB32" i="22" s="1"/>
  <c r="CC32" i="22" s="1"/>
  <c r="BX32" i="22"/>
  <c r="BV32" i="22"/>
  <c r="BU32" i="22"/>
  <c r="BP32" i="22"/>
  <c r="BO32" i="22"/>
  <c r="BI32" i="22"/>
  <c r="BJ32" i="22" s="1"/>
  <c r="BD32" i="22"/>
  <c r="BC32" i="22"/>
  <c r="AX32" i="22"/>
  <c r="AW32" i="22"/>
  <c r="AR32" i="22"/>
  <c r="AQ32" i="22"/>
  <c r="AK32" i="22"/>
  <c r="AL32" i="22" s="1"/>
  <c r="AE32" i="22"/>
  <c r="AD32" i="22"/>
  <c r="Y32" i="22"/>
  <c r="X32" i="22"/>
  <c r="S32" i="22"/>
  <c r="R32" i="22"/>
  <c r="L32" i="22"/>
  <c r="M32" i="22" s="1"/>
  <c r="G32" i="22"/>
  <c r="F32" i="22"/>
  <c r="CA31" i="22"/>
  <c r="CB31" i="22" s="1"/>
  <c r="BZ31" i="22"/>
  <c r="BY31" i="22"/>
  <c r="BX31" i="22"/>
  <c r="BV31" i="22"/>
  <c r="BU31" i="22"/>
  <c r="BP31" i="22"/>
  <c r="BO31" i="22"/>
  <c r="BJ31" i="22"/>
  <c r="BI31" i="22"/>
  <c r="BC31" i="22"/>
  <c r="BD31" i="22" s="1"/>
  <c r="AX31" i="22"/>
  <c r="AW31" i="22"/>
  <c r="AR31" i="22"/>
  <c r="AQ31" i="22"/>
  <c r="AL31" i="22"/>
  <c r="CC31" i="22" s="1"/>
  <c r="AK31" i="22"/>
  <c r="AD31" i="22"/>
  <c r="AE31" i="22" s="1"/>
  <c r="Y31" i="22"/>
  <c r="X31" i="22"/>
  <c r="S31" i="22"/>
  <c r="R31" i="22"/>
  <c r="M31" i="22"/>
  <c r="L31" i="22"/>
  <c r="F31" i="22"/>
  <c r="G31" i="22" s="1"/>
  <c r="CC30" i="22"/>
  <c r="CA30" i="22"/>
  <c r="BZ30" i="22"/>
  <c r="BY30" i="22"/>
  <c r="CB30" i="22" s="1"/>
  <c r="BX30" i="22"/>
  <c r="BU30" i="22"/>
  <c r="BV30" i="22" s="1"/>
  <c r="BP30" i="22"/>
  <c r="BO30" i="22"/>
  <c r="BJ30" i="22"/>
  <c r="BI30" i="22"/>
  <c r="BD30" i="22"/>
  <c r="BC30" i="22"/>
  <c r="AW30" i="22"/>
  <c r="AX30" i="22" s="1"/>
  <c r="AR30" i="22"/>
  <c r="AQ30" i="22"/>
  <c r="AL30" i="22"/>
  <c r="AK30" i="22"/>
  <c r="AE30" i="22"/>
  <c r="AD30" i="22"/>
  <c r="X30" i="22"/>
  <c r="Y30" i="22" s="1"/>
  <c r="S30" i="22"/>
  <c r="R30" i="22"/>
  <c r="M30" i="22"/>
  <c r="L30" i="22"/>
  <c r="G30" i="22"/>
  <c r="F30" i="22"/>
  <c r="CA29" i="22"/>
  <c r="BZ29" i="22"/>
  <c r="BY29" i="22"/>
  <c r="BX29" i="22"/>
  <c r="BV29" i="22"/>
  <c r="BU29" i="22"/>
  <c r="BO29" i="22"/>
  <c r="BP29" i="22" s="1"/>
  <c r="BJ29" i="22"/>
  <c r="BI29" i="22"/>
  <c r="BD29" i="22"/>
  <c r="BC29" i="22"/>
  <c r="AX29" i="22"/>
  <c r="AW29" i="22"/>
  <c r="AQ29" i="22"/>
  <c r="AR29" i="22" s="1"/>
  <c r="AL29" i="22"/>
  <c r="AK29" i="22"/>
  <c r="AE29" i="22"/>
  <c r="AD29" i="22"/>
  <c r="Y29" i="22"/>
  <c r="X29" i="22"/>
  <c r="R29" i="22"/>
  <c r="S29" i="22" s="1"/>
  <c r="M29" i="22"/>
  <c r="L29" i="22"/>
  <c r="G29" i="22"/>
  <c r="F29" i="22"/>
  <c r="CA28" i="22"/>
  <c r="BZ28" i="22"/>
  <c r="BY28" i="22"/>
  <c r="CB28" i="22" s="1"/>
  <c r="CC28" i="22" s="1"/>
  <c r="BX28" i="22"/>
  <c r="BV28" i="22"/>
  <c r="BU28" i="22"/>
  <c r="BP28" i="22"/>
  <c r="BO28" i="22"/>
  <c r="BI28" i="22"/>
  <c r="BJ28" i="22" s="1"/>
  <c r="BD28" i="22"/>
  <c r="BC28" i="22"/>
  <c r="AX28" i="22"/>
  <c r="AW28" i="22"/>
  <c r="AR28" i="22"/>
  <c r="AQ28" i="22"/>
  <c r="AK28" i="22"/>
  <c r="AL28" i="22" s="1"/>
  <c r="AE28" i="22"/>
  <c r="AD28" i="22"/>
  <c r="Y28" i="22"/>
  <c r="X28" i="22"/>
  <c r="S28" i="22"/>
  <c r="R28" i="22"/>
  <c r="L28" i="22"/>
  <c r="M28" i="22" s="1"/>
  <c r="G28" i="22"/>
  <c r="F28" i="22"/>
  <c r="CA27" i="22"/>
  <c r="CB27" i="22" s="1"/>
  <c r="CC27" i="22" s="1"/>
  <c r="BZ27" i="22"/>
  <c r="BY27" i="22"/>
  <c r="BX27" i="22"/>
  <c r="BV27" i="22"/>
  <c r="BU27" i="22"/>
  <c r="BP27" i="22"/>
  <c r="BO27" i="22"/>
  <c r="BJ27" i="22"/>
  <c r="BI27" i="22"/>
  <c r="BC27" i="22"/>
  <c r="BD27" i="22" s="1"/>
  <c r="AX27" i="22"/>
  <c r="AW27" i="22"/>
  <c r="AR27" i="22"/>
  <c r="AQ27" i="22"/>
  <c r="AL27" i="22"/>
  <c r="AK27" i="22"/>
  <c r="AD27" i="22"/>
  <c r="AE27" i="22" s="1"/>
  <c r="Y27" i="22"/>
  <c r="X27" i="22"/>
  <c r="S27" i="22"/>
  <c r="R27" i="22"/>
  <c r="M27" i="22"/>
  <c r="L27" i="22"/>
  <c r="F27" i="22"/>
  <c r="G27" i="22" s="1"/>
  <c r="CB26" i="22"/>
  <c r="CC26" i="22" s="1"/>
  <c r="CA26" i="22"/>
  <c r="BZ26" i="22"/>
  <c r="BY26" i="22"/>
  <c r="BX26" i="22"/>
  <c r="BU26" i="22"/>
  <c r="BV26" i="22" s="1"/>
  <c r="BP26" i="22"/>
  <c r="BO26" i="22"/>
  <c r="BJ26" i="22"/>
  <c r="BI26" i="22"/>
  <c r="BD26" i="22"/>
  <c r="BC26" i="22"/>
  <c r="AW26" i="22"/>
  <c r="AX26" i="22" s="1"/>
  <c r="AQ26" i="22"/>
  <c r="AR26" i="22" s="1"/>
  <c r="AK26" i="22"/>
  <c r="AL26" i="22" s="1"/>
  <c r="AE26" i="22"/>
  <c r="AD26" i="22"/>
  <c r="X26" i="22"/>
  <c r="Y26" i="22" s="1"/>
  <c r="S26" i="22"/>
  <c r="R26" i="22"/>
  <c r="M26" i="22"/>
  <c r="L26" i="22"/>
  <c r="G26" i="22"/>
  <c r="F26" i="22"/>
  <c r="CA25" i="22"/>
  <c r="BZ25" i="22"/>
  <c r="BY25" i="22"/>
  <c r="BX25" i="22"/>
  <c r="BV25" i="22"/>
  <c r="BU25" i="22"/>
  <c r="BO25" i="22"/>
  <c r="BP25" i="22" s="1"/>
  <c r="BI25" i="22"/>
  <c r="BJ25" i="22" s="1"/>
  <c r="BD25" i="22"/>
  <c r="BC25" i="22"/>
  <c r="AX25" i="22"/>
  <c r="AW25" i="22"/>
  <c r="AQ25" i="22"/>
  <c r="AR25" i="22" s="1"/>
  <c r="AL25" i="22"/>
  <c r="AK25" i="22"/>
  <c r="AE25" i="22"/>
  <c r="AD25" i="22"/>
  <c r="Y25" i="22"/>
  <c r="X25" i="22"/>
  <c r="R25" i="22"/>
  <c r="S25" i="22" s="1"/>
  <c r="L25" i="22"/>
  <c r="M25" i="22" s="1"/>
  <c r="F25" i="22"/>
  <c r="G25" i="22" s="1"/>
  <c r="CA24" i="22"/>
  <c r="BZ24" i="22"/>
  <c r="BY24" i="22"/>
  <c r="CB24" i="22" s="1"/>
  <c r="CC24" i="22" s="1"/>
  <c r="BX24" i="22"/>
  <c r="BV24" i="22"/>
  <c r="BU24" i="22"/>
  <c r="BP24" i="22"/>
  <c r="BO24" i="22"/>
  <c r="BI24" i="22"/>
  <c r="BJ24" i="22" s="1"/>
  <c r="BC24" i="22"/>
  <c r="BD24" i="22" s="1"/>
  <c r="AW24" i="22"/>
  <c r="AX24" i="22" s="1"/>
  <c r="AR24" i="22"/>
  <c r="AQ24" i="22"/>
  <c r="AK24" i="22"/>
  <c r="AL24" i="22" s="1"/>
  <c r="AE24" i="22"/>
  <c r="AD24" i="22"/>
  <c r="Y24" i="22"/>
  <c r="X24" i="22"/>
  <c r="S24" i="22"/>
  <c r="R24" i="22"/>
  <c r="L24" i="22"/>
  <c r="M24" i="22" s="1"/>
  <c r="G24" i="22"/>
  <c r="F24" i="22"/>
  <c r="CB23" i="22"/>
  <c r="CC23" i="22" s="1"/>
  <c r="CA23" i="22"/>
  <c r="BZ23" i="22"/>
  <c r="BY23" i="22"/>
  <c r="BX23" i="22"/>
  <c r="BV23" i="22"/>
  <c r="BU23" i="22"/>
  <c r="BO23" i="22"/>
  <c r="BP23" i="22" s="1"/>
  <c r="BJ23" i="22"/>
  <c r="BI23" i="22"/>
  <c r="BC23" i="22"/>
  <c r="BD23" i="22" s="1"/>
  <c r="AX23" i="22"/>
  <c r="AW23" i="22"/>
  <c r="AR23" i="22"/>
  <c r="AQ23" i="22"/>
  <c r="AL23" i="22"/>
  <c r="AK23" i="22"/>
  <c r="AD23" i="22"/>
  <c r="AE23" i="22" s="1"/>
  <c r="X23" i="22"/>
  <c r="Y23" i="22" s="1"/>
  <c r="S23" i="22"/>
  <c r="R23" i="22"/>
  <c r="M23" i="22"/>
  <c r="L23" i="22"/>
  <c r="F23" i="22"/>
  <c r="G23" i="22" s="1"/>
  <c r="CA22" i="22"/>
  <c r="BZ22" i="22"/>
  <c r="BY22" i="22"/>
  <c r="CB22" i="22" s="1"/>
  <c r="CC22" i="22" s="1"/>
  <c r="BX22" i="22"/>
  <c r="BU22" i="22"/>
  <c r="BV22" i="22" s="1"/>
  <c r="BO22" i="22"/>
  <c r="BP22" i="22" s="1"/>
  <c r="BI22" i="22"/>
  <c r="BJ22" i="22" s="1"/>
  <c r="BD22" i="22"/>
  <c r="BC22" i="22"/>
  <c r="AW22" i="22"/>
  <c r="AX22" i="22" s="1"/>
  <c r="AR22" i="22"/>
  <c r="AQ22" i="22"/>
  <c r="AL22" i="22"/>
  <c r="AK22" i="22"/>
  <c r="AE22" i="22"/>
  <c r="AD22" i="22"/>
  <c r="X22" i="22"/>
  <c r="Y22" i="22" s="1"/>
  <c r="R22" i="22"/>
  <c r="S22" i="22" s="1"/>
  <c r="L22" i="22"/>
  <c r="M22" i="22" s="1"/>
  <c r="F22" i="22"/>
  <c r="G22" i="22" s="1"/>
  <c r="CA21" i="22"/>
  <c r="BZ21" i="22"/>
  <c r="BY21" i="22"/>
  <c r="CB21" i="22" s="1"/>
  <c r="BX21" i="22"/>
  <c r="BV21" i="22"/>
  <c r="BU21" i="22"/>
  <c r="BO21" i="22"/>
  <c r="BP21" i="22" s="1"/>
  <c r="BJ21" i="22"/>
  <c r="BI21" i="22"/>
  <c r="BC21" i="22"/>
  <c r="BD21" i="22" s="1"/>
  <c r="AW21" i="22"/>
  <c r="AX21" i="22" s="1"/>
  <c r="AQ21" i="22"/>
  <c r="AR21" i="22" s="1"/>
  <c r="AL21" i="22"/>
  <c r="AK21" i="22"/>
  <c r="AE21" i="22"/>
  <c r="AD21" i="22"/>
  <c r="Y21" i="22"/>
  <c r="X21" i="22"/>
  <c r="R21" i="22"/>
  <c r="S21" i="22" s="1"/>
  <c r="L21" i="22"/>
  <c r="M21" i="22" s="1"/>
  <c r="G21" i="22"/>
  <c r="F21" i="22"/>
  <c r="CB20" i="22"/>
  <c r="CA20" i="22"/>
  <c r="BZ20" i="22"/>
  <c r="BY20" i="22"/>
  <c r="BX20" i="22"/>
  <c r="CC20" i="22" s="1"/>
  <c r="BV20" i="22"/>
  <c r="BU20" i="22"/>
  <c r="BO20" i="22"/>
  <c r="BP20" i="22" s="1"/>
  <c r="BI20" i="22"/>
  <c r="BJ20" i="22" s="1"/>
  <c r="BD20" i="22"/>
  <c r="BC20" i="22"/>
  <c r="AX20" i="22"/>
  <c r="AW20" i="22"/>
  <c r="AR20" i="22"/>
  <c r="AQ20" i="22"/>
  <c r="AK20" i="22"/>
  <c r="AL20" i="22" s="1"/>
  <c r="AD20" i="22"/>
  <c r="AE20" i="22" s="1"/>
  <c r="X20" i="22"/>
  <c r="Y20" i="22" s="1"/>
  <c r="S20" i="22"/>
  <c r="R20" i="22"/>
  <c r="L20" i="22"/>
  <c r="M20" i="22" s="1"/>
  <c r="G20" i="22"/>
  <c r="F20" i="22"/>
  <c r="CA19" i="22"/>
  <c r="BZ19" i="22"/>
  <c r="CB19" i="22" s="1"/>
  <c r="CC19" i="22" s="1"/>
  <c r="BY19" i="22"/>
  <c r="BX19" i="22"/>
  <c r="BV19" i="22"/>
  <c r="BU19" i="22"/>
  <c r="BP19" i="22"/>
  <c r="BO19" i="22"/>
  <c r="BJ19" i="22"/>
  <c r="BI19" i="22"/>
  <c r="BC19" i="22"/>
  <c r="BD19" i="22" s="1"/>
  <c r="AW19" i="22"/>
  <c r="AX19" i="22" s="1"/>
  <c r="AQ19" i="22"/>
  <c r="AR19" i="22" s="1"/>
  <c r="AK19" i="22"/>
  <c r="AL19" i="22" s="1"/>
  <c r="AD19" i="22"/>
  <c r="AE19" i="22" s="1"/>
  <c r="Y19" i="22"/>
  <c r="X19" i="22"/>
  <c r="S19" i="22"/>
  <c r="R19" i="22"/>
  <c r="M19" i="22"/>
  <c r="L19" i="22"/>
  <c r="G19" i="22"/>
  <c r="F19" i="22"/>
  <c r="CA18" i="22"/>
  <c r="BZ18" i="22"/>
  <c r="BY18" i="22"/>
  <c r="CB18" i="22" s="1"/>
  <c r="CC18" i="22" s="1"/>
  <c r="BX18" i="22"/>
  <c r="BV18" i="22"/>
  <c r="BU18" i="22"/>
  <c r="BP18" i="22"/>
  <c r="BO18" i="22"/>
  <c r="BJ18" i="22"/>
  <c r="BI18" i="22"/>
  <c r="BD18" i="22"/>
  <c r="BC18" i="22"/>
  <c r="AX18" i="22"/>
  <c r="AW18" i="22"/>
  <c r="AR18" i="22"/>
  <c r="AQ18" i="22"/>
  <c r="AL18" i="22"/>
  <c r="AK18" i="22"/>
  <c r="AE18" i="22"/>
  <c r="AD18" i="22"/>
  <c r="Y18" i="22"/>
  <c r="X18" i="22"/>
  <c r="S18" i="22"/>
  <c r="R18" i="22"/>
  <c r="M18" i="22"/>
  <c r="L18" i="22"/>
  <c r="G18" i="22"/>
  <c r="F18" i="22"/>
  <c r="CA17" i="22"/>
  <c r="BZ17" i="22"/>
  <c r="BY17" i="22"/>
  <c r="CB17" i="22" s="1"/>
  <c r="CC17" i="22" s="1"/>
  <c r="BX17" i="22"/>
  <c r="BV17" i="22"/>
  <c r="BU17" i="22"/>
  <c r="BP17" i="22"/>
  <c r="BO17" i="22"/>
  <c r="BJ17" i="22"/>
  <c r="BI17" i="22"/>
  <c r="BD17" i="22"/>
  <c r="BC17" i="22"/>
  <c r="AX17" i="22"/>
  <c r="AW17" i="22"/>
  <c r="AR17" i="22"/>
  <c r="AQ17" i="22"/>
  <c r="AL17" i="22"/>
  <c r="AK17" i="22"/>
  <c r="AE17" i="22"/>
  <c r="AD17" i="22"/>
  <c r="Y17" i="22"/>
  <c r="X17" i="22"/>
  <c r="S17" i="22"/>
  <c r="R17" i="22"/>
  <c r="M17" i="22"/>
  <c r="L17" i="22"/>
  <c r="G17" i="22"/>
  <c r="F17" i="22"/>
  <c r="CA16" i="22"/>
  <c r="BZ16" i="22"/>
  <c r="BY16" i="22"/>
  <c r="CB16" i="22" s="1"/>
  <c r="CC16" i="22" s="1"/>
  <c r="BX16" i="22"/>
  <c r="BV16" i="22"/>
  <c r="BU16" i="22"/>
  <c r="BP16" i="22"/>
  <c r="BO16" i="22"/>
  <c r="BJ16" i="22"/>
  <c r="BI16" i="22"/>
  <c r="BD16" i="22"/>
  <c r="BC16" i="22"/>
  <c r="AX16" i="22"/>
  <c r="AW16" i="22"/>
  <c r="AR16" i="22"/>
  <c r="AQ16" i="22"/>
  <c r="AL16" i="22"/>
  <c r="AK16" i="22"/>
  <c r="AI16" i="22"/>
  <c r="AI40" i="22" s="1"/>
  <c r="AH16" i="22"/>
  <c r="AE16" i="22"/>
  <c r="AD16" i="22"/>
  <c r="Y16" i="22"/>
  <c r="X16" i="22"/>
  <c r="S16" i="22"/>
  <c r="R16" i="22"/>
  <c r="M16" i="22"/>
  <c r="L16" i="22"/>
  <c r="G16" i="22"/>
  <c r="F16" i="22"/>
  <c r="CA15" i="22"/>
  <c r="BZ15" i="22"/>
  <c r="BY15" i="22"/>
  <c r="CB15" i="22" s="1"/>
  <c r="CC15" i="22" s="1"/>
  <c r="BX15" i="22"/>
  <c r="BV15" i="22"/>
  <c r="BU15" i="22"/>
  <c r="BP15" i="22"/>
  <c r="BO15" i="22"/>
  <c r="BI15" i="22"/>
  <c r="BJ15" i="22" s="1"/>
  <c r="BD15" i="22"/>
  <c r="BC15" i="22"/>
  <c r="AX15" i="22"/>
  <c r="AW15" i="22"/>
  <c r="AR15" i="22"/>
  <c r="AQ15" i="22"/>
  <c r="AK15" i="22"/>
  <c r="AL15" i="22" s="1"/>
  <c r="AE15" i="22"/>
  <c r="AD15" i="22"/>
  <c r="Y15" i="22"/>
  <c r="X15" i="22"/>
  <c r="S15" i="22"/>
  <c r="R15" i="22"/>
  <c r="L15" i="22"/>
  <c r="M15" i="22" s="1"/>
  <c r="G15" i="22"/>
  <c r="F15" i="22"/>
  <c r="CA14" i="22"/>
  <c r="BZ14" i="22"/>
  <c r="BY14" i="22"/>
  <c r="BX14" i="22"/>
  <c r="BX40" i="22" s="1"/>
  <c r="BV14" i="22"/>
  <c r="BU14" i="22"/>
  <c r="BP14" i="22"/>
  <c r="BP40" i="22" s="1"/>
  <c r="BO14" i="22"/>
  <c r="BJ14" i="22"/>
  <c r="BI14" i="22"/>
  <c r="BC14" i="22"/>
  <c r="BC40" i="22" s="1"/>
  <c r="AX14" i="22"/>
  <c r="AW14" i="22"/>
  <c r="AR14" i="22"/>
  <c r="AR40" i="22" s="1"/>
  <c r="AQ14" i="22"/>
  <c r="AL14" i="22"/>
  <c r="AK14" i="22"/>
  <c r="AD14" i="22"/>
  <c r="AD40" i="22" s="1"/>
  <c r="Y14" i="22"/>
  <c r="X14" i="22"/>
  <c r="S14" i="22"/>
  <c r="S40" i="22" s="1"/>
  <c r="R14" i="22"/>
  <c r="R40" i="22" s="1"/>
  <c r="M14" i="22"/>
  <c r="L14" i="22"/>
  <c r="L40" i="22" s="1"/>
  <c r="F14" i="22"/>
  <c r="F40" i="22" s="1"/>
  <c r="CA13" i="22"/>
  <c r="BZ13" i="22"/>
  <c r="BY13" i="22"/>
  <c r="CB13" i="22" s="1"/>
  <c r="CC13" i="22" s="1"/>
  <c r="BX13" i="22"/>
  <c r="BU13" i="22"/>
  <c r="BV13" i="22" s="1"/>
  <c r="BP13" i="22"/>
  <c r="BO13" i="22"/>
  <c r="BJ13" i="22"/>
  <c r="BI13" i="22"/>
  <c r="BD13" i="22"/>
  <c r="BC13" i="22"/>
  <c r="AW13" i="22"/>
  <c r="AX13" i="22" s="1"/>
  <c r="AR13" i="22"/>
  <c r="AQ13" i="22"/>
  <c r="AL13" i="22"/>
  <c r="AK13" i="22"/>
  <c r="AE13" i="22"/>
  <c r="AD13" i="22"/>
  <c r="X13" i="22"/>
  <c r="Y13" i="22" s="1"/>
  <c r="S13" i="22"/>
  <c r="R13" i="22"/>
  <c r="M13" i="22"/>
  <c r="L13" i="22"/>
  <c r="G13" i="22"/>
  <c r="F13" i="22"/>
  <c r="CA12" i="22"/>
  <c r="BZ12" i="22"/>
  <c r="BY12" i="22"/>
  <c r="CB12" i="22" s="1"/>
  <c r="BX12" i="22"/>
  <c r="CC12" i="22" s="1"/>
  <c r="BV12" i="22"/>
  <c r="BU12" i="22"/>
  <c r="BO12" i="22"/>
  <c r="BP12" i="22" s="1"/>
  <c r="BJ12" i="22"/>
  <c r="BI12" i="22"/>
  <c r="BD12" i="22"/>
  <c r="BC12" i="22"/>
  <c r="AX12" i="22"/>
  <c r="AW12" i="22"/>
  <c r="AQ12" i="22"/>
  <c r="AR12" i="22" s="1"/>
  <c r="AL12" i="22"/>
  <c r="AK12" i="22"/>
  <c r="AE12" i="22"/>
  <c r="AD12" i="22"/>
  <c r="Y12" i="22"/>
  <c r="X12" i="22"/>
  <c r="R12" i="22"/>
  <c r="S12" i="22" s="1"/>
  <c r="M12" i="22"/>
  <c r="L12" i="22"/>
  <c r="G12" i="22"/>
  <c r="F12" i="22"/>
  <c r="CA11" i="22"/>
  <c r="BZ11" i="22"/>
  <c r="BY11" i="22"/>
  <c r="CB11" i="22" s="1"/>
  <c r="CC11" i="22" s="1"/>
  <c r="BX11" i="22"/>
  <c r="BV11" i="22"/>
  <c r="BU11" i="22"/>
  <c r="BP11" i="22"/>
  <c r="BO11" i="22"/>
  <c r="BI11" i="22"/>
  <c r="BJ11" i="22" s="1"/>
  <c r="BD11" i="22"/>
  <c r="BC11" i="22"/>
  <c r="AX11" i="22"/>
  <c r="AW11" i="22"/>
  <c r="AR11" i="22"/>
  <c r="AQ11" i="22"/>
  <c r="AK11" i="22"/>
  <c r="AL11" i="22" s="1"/>
  <c r="AE11" i="22"/>
  <c r="AD11" i="22"/>
  <c r="Y11" i="22"/>
  <c r="X11" i="22"/>
  <c r="S11" i="22"/>
  <c r="R11" i="22"/>
  <c r="L11" i="22"/>
  <c r="M11" i="22" s="1"/>
  <c r="G11" i="22"/>
  <c r="F11" i="22"/>
  <c r="CA10" i="22"/>
  <c r="CB10" i="22" s="1"/>
  <c r="CC10" i="22" s="1"/>
  <c r="BZ10" i="22"/>
  <c r="BY10" i="22"/>
  <c r="BX10" i="22"/>
  <c r="BV10" i="22"/>
  <c r="BU10" i="22"/>
  <c r="BP10" i="22"/>
  <c r="BO10" i="22"/>
  <c r="BJ10" i="22"/>
  <c r="BI10" i="22"/>
  <c r="BC10" i="22"/>
  <c r="BD10" i="22" s="1"/>
  <c r="AX10" i="22"/>
  <c r="AW10" i="22"/>
  <c r="AR10" i="22"/>
  <c r="AQ10" i="22"/>
  <c r="AL10" i="22"/>
  <c r="AK10" i="22"/>
  <c r="AD10" i="22"/>
  <c r="AE10" i="22" s="1"/>
  <c r="Y10" i="22"/>
  <c r="X10" i="22"/>
  <c r="S10" i="22"/>
  <c r="R10" i="22"/>
  <c r="M10" i="22"/>
  <c r="L10" i="22"/>
  <c r="F10" i="22"/>
  <c r="G10" i="22" s="1"/>
  <c r="CA9" i="22"/>
  <c r="BZ9" i="22"/>
  <c r="BY9" i="22"/>
  <c r="CB9" i="22" s="1"/>
  <c r="BX9" i="22"/>
  <c r="BU9" i="22"/>
  <c r="BP9" i="22"/>
  <c r="BO9" i="22"/>
  <c r="BJ9" i="22"/>
  <c r="BI9" i="22"/>
  <c r="BD9" i="22"/>
  <c r="BC9" i="22"/>
  <c r="AW9" i="22"/>
  <c r="AR9" i="22"/>
  <c r="AQ9" i="22"/>
  <c r="AL9" i="22"/>
  <c r="AK9" i="22"/>
  <c r="AE9" i="22"/>
  <c r="AD9" i="22"/>
  <c r="X9" i="22"/>
  <c r="S9" i="22"/>
  <c r="R9" i="22"/>
  <c r="M9" i="22"/>
  <c r="L9" i="22"/>
  <c r="G9" i="22"/>
  <c r="F9" i="22"/>
  <c r="F37" i="22" s="1"/>
  <c r="K108" i="21" l="1"/>
  <c r="L108" i="21" s="1"/>
  <c r="H39" i="21"/>
  <c r="K36" i="21"/>
  <c r="K155" i="21"/>
  <c r="G30" i="21"/>
  <c r="H159" i="21"/>
  <c r="I159" i="21"/>
  <c r="K8" i="21"/>
  <c r="H24" i="21"/>
  <c r="K24" i="21" s="1"/>
  <c r="I39" i="21"/>
  <c r="K55" i="21"/>
  <c r="L55" i="21" s="1"/>
  <c r="H67" i="21"/>
  <c r="K72" i="21"/>
  <c r="L72" i="21" s="1"/>
  <c r="I79" i="21"/>
  <c r="K79" i="21" s="1"/>
  <c r="L79" i="21" s="1"/>
  <c r="I88" i="21"/>
  <c r="K88" i="21" s="1"/>
  <c r="L88" i="21" s="1"/>
  <c r="K97" i="21"/>
  <c r="K106" i="21"/>
  <c r="L106" i="21" s="1"/>
  <c r="K119" i="21"/>
  <c r="L119" i="21" s="1"/>
  <c r="H123" i="21"/>
  <c r="I123" i="21"/>
  <c r="I184" i="21"/>
  <c r="K179" i="21"/>
  <c r="H249" i="21"/>
  <c r="I249" i="21"/>
  <c r="G81" i="21"/>
  <c r="H65" i="21"/>
  <c r="L216" i="21"/>
  <c r="I13" i="21"/>
  <c r="H13" i="21"/>
  <c r="K13" i="21" s="1"/>
  <c r="L13" i="21" s="1"/>
  <c r="K25" i="21"/>
  <c r="I28" i="21"/>
  <c r="H28" i="21"/>
  <c r="K28" i="21" s="1"/>
  <c r="L28" i="21" s="1"/>
  <c r="K37" i="21"/>
  <c r="L37" i="21" s="1"/>
  <c r="I48" i="21"/>
  <c r="I63" i="21" s="1"/>
  <c r="H48" i="21"/>
  <c r="K48" i="21" s="1"/>
  <c r="L48" i="21" s="1"/>
  <c r="H51" i="21"/>
  <c r="K51" i="21" s="1"/>
  <c r="L51" i="21" s="1"/>
  <c r="I65" i="21"/>
  <c r="I76" i="21"/>
  <c r="H76" i="21"/>
  <c r="K76" i="21" s="1"/>
  <c r="K98" i="21"/>
  <c r="L98" i="21" s="1"/>
  <c r="H110" i="21"/>
  <c r="K110" i="21" s="1"/>
  <c r="L110" i="21" s="1"/>
  <c r="K116" i="21"/>
  <c r="L116" i="21" s="1"/>
  <c r="H135" i="21"/>
  <c r="K135" i="21" s="1"/>
  <c r="L135" i="21" s="1"/>
  <c r="I135" i="21"/>
  <c r="I138" i="21"/>
  <c r="H138" i="21"/>
  <c r="K138" i="21" s="1"/>
  <c r="L138" i="21" s="1"/>
  <c r="I175" i="21"/>
  <c r="I177" i="21" s="1"/>
  <c r="H175" i="21"/>
  <c r="K175" i="21" s="1"/>
  <c r="L175" i="21" s="1"/>
  <c r="L41" i="21"/>
  <c r="I107" i="21"/>
  <c r="I140" i="21" s="1"/>
  <c r="H107" i="21"/>
  <c r="L207" i="21"/>
  <c r="I14" i="21"/>
  <c r="K14" i="21" s="1"/>
  <c r="L14" i="21" s="1"/>
  <c r="I49" i="21"/>
  <c r="K49" i="21" s="1"/>
  <c r="L49" i="21" s="1"/>
  <c r="I90" i="21"/>
  <c r="G95" i="21"/>
  <c r="H102" i="21"/>
  <c r="K102" i="21" s="1"/>
  <c r="L102" i="21" s="1"/>
  <c r="I142" i="21"/>
  <c r="H142" i="21"/>
  <c r="I166" i="21"/>
  <c r="H166" i="21"/>
  <c r="K166" i="21" s="1"/>
  <c r="L166" i="21" s="1"/>
  <c r="G177" i="21"/>
  <c r="I218" i="21"/>
  <c r="I222" i="21" s="1"/>
  <c r="H218" i="21"/>
  <c r="G222" i="21"/>
  <c r="E490" i="21"/>
  <c r="E492" i="21" s="1"/>
  <c r="I200" i="21"/>
  <c r="I203" i="21" s="1"/>
  <c r="H200" i="21"/>
  <c r="I10" i="21"/>
  <c r="K10" i="21" s="1"/>
  <c r="L10" i="21" s="1"/>
  <c r="H26" i="21"/>
  <c r="K26" i="21" s="1"/>
  <c r="I57" i="21"/>
  <c r="K57" i="21" s="1"/>
  <c r="L57" i="21" s="1"/>
  <c r="H69" i="21"/>
  <c r="K69" i="21" s="1"/>
  <c r="L69" i="21" s="1"/>
  <c r="I91" i="21"/>
  <c r="H91" i="21"/>
  <c r="I99" i="21"/>
  <c r="H99" i="21"/>
  <c r="K99" i="21" s="1"/>
  <c r="L99" i="21" s="1"/>
  <c r="I108" i="21"/>
  <c r="H121" i="21"/>
  <c r="I121" i="21"/>
  <c r="I128" i="21"/>
  <c r="H128" i="21"/>
  <c r="K128" i="21" s="1"/>
  <c r="L128" i="21" s="1"/>
  <c r="I162" i="21"/>
  <c r="H162" i="21"/>
  <c r="I21" i="21"/>
  <c r="H21" i="21"/>
  <c r="K21" i="21" s="1"/>
  <c r="L21" i="21" s="1"/>
  <c r="I9" i="21"/>
  <c r="I30" i="21" s="1"/>
  <c r="H9" i="21"/>
  <c r="I56" i="21"/>
  <c r="H56" i="21"/>
  <c r="K20" i="21"/>
  <c r="L20" i="21" s="1"/>
  <c r="G63" i="21"/>
  <c r="I74" i="21"/>
  <c r="H74" i="21"/>
  <c r="K74" i="21" s="1"/>
  <c r="I78" i="21"/>
  <c r="H78" i="21"/>
  <c r="K78" i="21" s="1"/>
  <c r="L78" i="21" s="1"/>
  <c r="I87" i="21"/>
  <c r="H87" i="21"/>
  <c r="K105" i="21"/>
  <c r="L105" i="21" s="1"/>
  <c r="K114" i="21"/>
  <c r="L114" i="21" s="1"/>
  <c r="I118" i="21"/>
  <c r="H118" i="21"/>
  <c r="K118" i="21" s="1"/>
  <c r="L118" i="21" s="1"/>
  <c r="K122" i="21"/>
  <c r="K125" i="21"/>
  <c r="L125" i="21" s="1"/>
  <c r="I251" i="21"/>
  <c r="H251" i="21"/>
  <c r="K251" i="21" s="1"/>
  <c r="L251" i="21" s="1"/>
  <c r="G140" i="21"/>
  <c r="I149" i="21"/>
  <c r="H149" i="21"/>
  <c r="K149" i="21" s="1"/>
  <c r="L149" i="21" s="1"/>
  <c r="I158" i="21"/>
  <c r="I172" i="21" s="1"/>
  <c r="H158" i="21"/>
  <c r="H172" i="21" s="1"/>
  <c r="I165" i="21"/>
  <c r="H165" i="21"/>
  <c r="I210" i="21"/>
  <c r="K220" i="21"/>
  <c r="L220" i="21" s="1"/>
  <c r="K224" i="21"/>
  <c r="I294" i="21"/>
  <c r="K248" i="21"/>
  <c r="L248" i="21" s="1"/>
  <c r="K254" i="21"/>
  <c r="L254" i="21" s="1"/>
  <c r="K270" i="21"/>
  <c r="L270" i="21" s="1"/>
  <c r="I283" i="21"/>
  <c r="H283" i="21"/>
  <c r="K283" i="21" s="1"/>
  <c r="L283" i="21" s="1"/>
  <c r="I289" i="21"/>
  <c r="K289" i="21" s="1"/>
  <c r="L289" i="21" s="1"/>
  <c r="K228" i="21"/>
  <c r="L228" i="21" s="1"/>
  <c r="K281" i="21"/>
  <c r="L281" i="21" s="1"/>
  <c r="J490" i="21"/>
  <c r="H115" i="21"/>
  <c r="K115" i="21" s="1"/>
  <c r="L115" i="21" s="1"/>
  <c r="G172" i="21"/>
  <c r="K169" i="21"/>
  <c r="L169" i="21" s="1"/>
  <c r="K180" i="21"/>
  <c r="L180" i="21" s="1"/>
  <c r="I231" i="21"/>
  <c r="I243" i="21" s="1"/>
  <c r="H231" i="21"/>
  <c r="H234" i="21"/>
  <c r="I241" i="21"/>
  <c r="K246" i="21"/>
  <c r="L246" i="21" s="1"/>
  <c r="I265" i="21"/>
  <c r="H265" i="21"/>
  <c r="I275" i="21"/>
  <c r="H275" i="21"/>
  <c r="K275" i="21" s="1"/>
  <c r="L275" i="21" s="1"/>
  <c r="I281" i="21"/>
  <c r="I147" i="21"/>
  <c r="H147" i="21"/>
  <c r="I167" i="21"/>
  <c r="H167" i="21"/>
  <c r="H198" i="21"/>
  <c r="K198" i="21" s="1"/>
  <c r="L198" i="21" s="1"/>
  <c r="H226" i="21"/>
  <c r="K226" i="21" s="1"/>
  <c r="L226" i="21" s="1"/>
  <c r="H229" i="21"/>
  <c r="K229" i="21" s="1"/>
  <c r="L229" i="21" s="1"/>
  <c r="I259" i="21"/>
  <c r="H259" i="21"/>
  <c r="K259" i="21" s="1"/>
  <c r="L259" i="21" s="1"/>
  <c r="K268" i="21"/>
  <c r="L268" i="21" s="1"/>
  <c r="K278" i="21"/>
  <c r="L278" i="21" s="1"/>
  <c r="G303" i="21"/>
  <c r="I300" i="21"/>
  <c r="I303" i="21" s="1"/>
  <c r="H300" i="21"/>
  <c r="K485" i="21"/>
  <c r="K241" i="21"/>
  <c r="L241" i="21" s="1"/>
  <c r="H11" i="21"/>
  <c r="H15" i="21"/>
  <c r="K15" i="21" s="1"/>
  <c r="L15" i="21" s="1"/>
  <c r="H23" i="21"/>
  <c r="K23" i="21" s="1"/>
  <c r="L23" i="21" s="1"/>
  <c r="H89" i="21"/>
  <c r="H93" i="21"/>
  <c r="K93" i="21" s="1"/>
  <c r="L93" i="21" s="1"/>
  <c r="H101" i="21"/>
  <c r="K101" i="21" s="1"/>
  <c r="L101" i="21" s="1"/>
  <c r="H109" i="21"/>
  <c r="K109" i="21" s="1"/>
  <c r="L109" i="21" s="1"/>
  <c r="H117" i="21"/>
  <c r="K117" i="21" s="1"/>
  <c r="L117" i="21" s="1"/>
  <c r="H120" i="21"/>
  <c r="K120" i="21" s="1"/>
  <c r="L120" i="21" s="1"/>
  <c r="I131" i="21"/>
  <c r="H134" i="21"/>
  <c r="K134" i="21" s="1"/>
  <c r="L134" i="21" s="1"/>
  <c r="I148" i="21"/>
  <c r="H148" i="21"/>
  <c r="G243" i="21"/>
  <c r="K238" i="21"/>
  <c r="L238" i="21" s="1"/>
  <c r="K273" i="21"/>
  <c r="L273" i="21" s="1"/>
  <c r="I291" i="21"/>
  <c r="H291" i="21"/>
  <c r="K291" i="21" s="1"/>
  <c r="L291" i="21" s="1"/>
  <c r="K197" i="21"/>
  <c r="I129" i="21"/>
  <c r="K129" i="21" s="1"/>
  <c r="L129" i="21" s="1"/>
  <c r="H170" i="21"/>
  <c r="K170" i="21" s="1"/>
  <c r="L170" i="21" s="1"/>
  <c r="I182" i="21"/>
  <c r="H182" i="21"/>
  <c r="K239" i="21"/>
  <c r="L239" i="21" s="1"/>
  <c r="K257" i="21"/>
  <c r="L257" i="21" s="1"/>
  <c r="I263" i="21"/>
  <c r="H263" i="21"/>
  <c r="I273" i="21"/>
  <c r="G203" i="21"/>
  <c r="H240" i="21"/>
  <c r="K240" i="21" s="1"/>
  <c r="L240" i="21" s="1"/>
  <c r="H272" i="21"/>
  <c r="K272" i="21" s="1"/>
  <c r="L272" i="21" s="1"/>
  <c r="H280" i="21"/>
  <c r="K280" i="21" s="1"/>
  <c r="L280" i="21" s="1"/>
  <c r="H288" i="21"/>
  <c r="K288" i="21" s="1"/>
  <c r="L288" i="21" s="1"/>
  <c r="L305" i="21"/>
  <c r="L485" i="21" s="1"/>
  <c r="H206" i="21"/>
  <c r="H210" i="21" s="1"/>
  <c r="H208" i="21"/>
  <c r="K208" i="21" s="1"/>
  <c r="L208" i="21" s="1"/>
  <c r="H217" i="21"/>
  <c r="H225" i="21"/>
  <c r="K225" i="21" s="1"/>
  <c r="L225" i="21" s="1"/>
  <c r="H233" i="21"/>
  <c r="K233" i="21" s="1"/>
  <c r="H235" i="21"/>
  <c r="H237" i="21"/>
  <c r="K237" i="21" s="1"/>
  <c r="L237" i="21" s="1"/>
  <c r="H245" i="21"/>
  <c r="G294" i="21"/>
  <c r="H174" i="21"/>
  <c r="H199" i="21"/>
  <c r="K199" i="21" s="1"/>
  <c r="L199" i="21" s="1"/>
  <c r="H201" i="21"/>
  <c r="K201" i="21" s="1"/>
  <c r="L201" i="21" s="1"/>
  <c r="CC9" i="22"/>
  <c r="BJ37" i="22"/>
  <c r="BJ39" i="22"/>
  <c r="BJ42" i="22" s="1"/>
  <c r="R39" i="22"/>
  <c r="R42" i="22" s="1"/>
  <c r="R37" i="22"/>
  <c r="AQ37" i="22"/>
  <c r="BO37" i="22"/>
  <c r="X40" i="22"/>
  <c r="AW40" i="22"/>
  <c r="BU40" i="22"/>
  <c r="AH37" i="22"/>
  <c r="AH40" i="22"/>
  <c r="CC29" i="22"/>
  <c r="CB33" i="22"/>
  <c r="CB39" i="22" s="1"/>
  <c r="S37" i="22"/>
  <c r="AR39" i="22"/>
  <c r="AR42" i="22" s="1"/>
  <c r="BP37" i="22"/>
  <c r="BP39" i="22"/>
  <c r="BP42" i="22" s="1"/>
  <c r="Y40" i="22"/>
  <c r="AX40" i="22"/>
  <c r="BV40" i="22"/>
  <c r="CB25" i="22"/>
  <c r="CB37" i="22" s="1"/>
  <c r="CB29" i="22"/>
  <c r="CB34" i="22"/>
  <c r="CC34" i="22" s="1"/>
  <c r="AI37" i="22"/>
  <c r="X37" i="22"/>
  <c r="X39" i="22"/>
  <c r="X42" i="22" s="1"/>
  <c r="S39" i="22"/>
  <c r="S42" i="22" s="1"/>
  <c r="AW39" i="22"/>
  <c r="AW37" i="22"/>
  <c r="AX9" i="22"/>
  <c r="BY40" i="22"/>
  <c r="AL39" i="22"/>
  <c r="AL37" i="22"/>
  <c r="BU39" i="22"/>
  <c r="Y9" i="22"/>
  <c r="BV9" i="22"/>
  <c r="G14" i="22"/>
  <c r="G40" i="22" s="1"/>
  <c r="AE14" i="22"/>
  <c r="AE40" i="22" s="1"/>
  <c r="BD14" i="22"/>
  <c r="BD40" i="22" s="1"/>
  <c r="F39" i="22"/>
  <c r="AD37" i="22"/>
  <c r="AD39" i="22"/>
  <c r="BC39" i="22"/>
  <c r="BC42" i="22" s="1"/>
  <c r="BC37" i="22"/>
  <c r="BX37" i="22"/>
  <c r="BX39" i="22"/>
  <c r="BX42" i="22" s="1"/>
  <c r="AK40" i="22"/>
  <c r="BI40" i="22"/>
  <c r="BZ40" i="22"/>
  <c r="U42" i="22"/>
  <c r="AQ39" i="22"/>
  <c r="M37" i="22"/>
  <c r="M39" i="22"/>
  <c r="M42" i="22" s="1"/>
  <c r="BY37" i="22"/>
  <c r="BY39" i="22"/>
  <c r="BY42" i="22" s="1"/>
  <c r="M40" i="22"/>
  <c r="BJ40" i="22"/>
  <c r="CA40" i="22"/>
  <c r="CC35" i="22"/>
  <c r="CC41" i="22" s="1"/>
  <c r="CB41" i="22"/>
  <c r="AH42" i="22"/>
  <c r="BO39" i="22"/>
  <c r="CA37" i="22"/>
  <c r="CB49" i="22" s="1"/>
  <c r="CA39" i="22"/>
  <c r="G39" i="22"/>
  <c r="AE37" i="22"/>
  <c r="AE39" i="22"/>
  <c r="AE42" i="22" s="1"/>
  <c r="BD39" i="22"/>
  <c r="BD42" i="22" s="1"/>
  <c r="AL40" i="22"/>
  <c r="L37" i="22"/>
  <c r="L39" i="22"/>
  <c r="L42" i="22" s="1"/>
  <c r="AK39" i="22"/>
  <c r="AK37" i="22"/>
  <c r="BI37" i="22"/>
  <c r="BI39" i="22"/>
  <c r="BI42" i="22" s="1"/>
  <c r="BZ37" i="22"/>
  <c r="BZ39" i="22"/>
  <c r="BZ42" i="22" s="1"/>
  <c r="AQ40" i="22"/>
  <c r="BO40" i="22"/>
  <c r="CB14" i="22"/>
  <c r="CC21" i="22"/>
  <c r="AR37" i="22"/>
  <c r="BU37" i="22"/>
  <c r="AI42" i="22"/>
  <c r="BQ42" i="22"/>
  <c r="F41" i="22"/>
  <c r="AD41" i="22"/>
  <c r="BD35" i="22"/>
  <c r="BD41" i="22" s="1"/>
  <c r="CA41" i="22"/>
  <c r="L8" i="21" l="1"/>
  <c r="L36" i="21"/>
  <c r="L39" i="21" s="1"/>
  <c r="K39" i="21"/>
  <c r="K218" i="21"/>
  <c r="L218" i="21" s="1"/>
  <c r="L63" i="21"/>
  <c r="K217" i="21"/>
  <c r="H222" i="21"/>
  <c r="H203" i="21"/>
  <c r="K182" i="21"/>
  <c r="L182" i="21" s="1"/>
  <c r="H184" i="21"/>
  <c r="K231" i="21"/>
  <c r="L231" i="21" s="1"/>
  <c r="L224" i="21"/>
  <c r="K243" i="21"/>
  <c r="K121" i="21"/>
  <c r="K123" i="21"/>
  <c r="L123" i="21" s="1"/>
  <c r="H63" i="21"/>
  <c r="K174" i="21"/>
  <c r="H177" i="21"/>
  <c r="G490" i="21"/>
  <c r="K63" i="21"/>
  <c r="H303" i="21"/>
  <c r="K300" i="21"/>
  <c r="L210" i="21"/>
  <c r="K249" i="21"/>
  <c r="L249" i="21" s="1"/>
  <c r="K245" i="21"/>
  <c r="H294" i="21"/>
  <c r="K148" i="21"/>
  <c r="K265" i="21"/>
  <c r="L265" i="21" s="1"/>
  <c r="K87" i="21"/>
  <c r="H95" i="21"/>
  <c r="K56" i="21"/>
  <c r="L56" i="21" s="1"/>
  <c r="H152" i="21"/>
  <c r="K210" i="21"/>
  <c r="I81" i="21"/>
  <c r="I490" i="21" s="1"/>
  <c r="K140" i="21"/>
  <c r="L97" i="21"/>
  <c r="L140" i="21" s="1"/>
  <c r="K172" i="21"/>
  <c r="L155" i="21"/>
  <c r="K9" i="21"/>
  <c r="L9" i="21" s="1"/>
  <c r="H30" i="21"/>
  <c r="H243" i="21"/>
  <c r="H81" i="21"/>
  <c r="K65" i="21"/>
  <c r="K203" i="21"/>
  <c r="L197" i="21"/>
  <c r="L203" i="21" s="1"/>
  <c r="K167" i="21"/>
  <c r="L167" i="21" s="1"/>
  <c r="I95" i="21"/>
  <c r="K91" i="21"/>
  <c r="L91" i="21" s="1"/>
  <c r="I152" i="21"/>
  <c r="K107" i="21"/>
  <c r="L107" i="21" s="1"/>
  <c r="K184" i="21"/>
  <c r="L179" i="21"/>
  <c r="L184" i="21" s="1"/>
  <c r="H140" i="21"/>
  <c r="CB42" i="22"/>
  <c r="CB43" i="22"/>
  <c r="AQ42" i="22"/>
  <c r="Y39" i="22"/>
  <c r="Y42" i="22" s="1"/>
  <c r="Y37" i="22"/>
  <c r="CC25" i="22"/>
  <c r="CB40" i="22"/>
  <c r="CC14" i="22"/>
  <c r="CC40" i="22" s="1"/>
  <c r="AK42" i="22"/>
  <c r="G37" i="22"/>
  <c r="AD42" i="22"/>
  <c r="BU42" i="22"/>
  <c r="G42" i="22"/>
  <c r="CC33" i="22"/>
  <c r="CC39" i="22" s="1"/>
  <c r="CC42" i="22" s="1"/>
  <c r="CA42" i="22"/>
  <c r="F42" i="22"/>
  <c r="AL42" i="22"/>
  <c r="BZ43" i="22"/>
  <c r="CB48" i="22"/>
  <c r="BD37" i="22"/>
  <c r="BO42" i="22"/>
  <c r="BY43" i="22"/>
  <c r="CB47" i="22"/>
  <c r="AX39" i="22"/>
  <c r="AX42" i="22" s="1"/>
  <c r="AX37" i="22"/>
  <c r="CC37" i="22"/>
  <c r="BX43" i="22"/>
  <c r="CC45" i="22"/>
  <c r="CC50" i="22" s="1"/>
  <c r="BV39" i="22"/>
  <c r="BV42" i="22" s="1"/>
  <c r="BV37" i="22"/>
  <c r="AW42" i="22"/>
  <c r="L243" i="21" l="1"/>
  <c r="K95" i="21"/>
  <c r="L87" i="21"/>
  <c r="L95" i="21" s="1"/>
  <c r="L65" i="21"/>
  <c r="L81" i="21" s="1"/>
  <c r="K81" i="21"/>
  <c r="K294" i="21"/>
  <c r="L245" i="21"/>
  <c r="L294" i="21" s="1"/>
  <c r="L30" i="21"/>
  <c r="L490" i="21" s="1"/>
  <c r="H490" i="21"/>
  <c r="K30" i="21"/>
  <c r="K152" i="21"/>
  <c r="L148" i="21"/>
  <c r="L152" i="21" s="1"/>
  <c r="K177" i="21"/>
  <c r="L174" i="21"/>
  <c r="L177" i="21" s="1"/>
  <c r="L172" i="21"/>
  <c r="L300" i="21"/>
  <c r="L303" i="21" s="1"/>
  <c r="K303" i="21"/>
  <c r="L217" i="21"/>
  <c r="L222" i="21" s="1"/>
  <c r="K222" i="21"/>
  <c r="CC43" i="22"/>
  <c r="L491" i="21" l="1"/>
  <c r="L492" i="21" s="1"/>
  <c r="K490" i="21"/>
  <c r="BX42" i="14"/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S34" i="14" l="1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1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2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sharedStrings.xml><?xml version="1.0" encoding="utf-8"?>
<sst xmlns="http://schemas.openxmlformats.org/spreadsheetml/2006/main" count="13163" uniqueCount="8235">
  <si>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</si>
  <si>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</si>
  <si>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</si>
  <si>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</si>
  <si>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</si>
  <si>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</si>
  <si>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</si>
  <si>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</si>
  <si>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</si>
  <si>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</si>
  <si>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</si>
  <si>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</si>
  <si>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</si>
  <si>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</si>
  <si>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</si>
  <si>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</si>
  <si>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</si>
  <si>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</si>
  <si>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</si>
  <si>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</si>
  <si>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</si>
  <si>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</si>
  <si>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</si>
  <si>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</si>
  <si>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</si>
  <si>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</si>
  <si>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</si>
  <si>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</si>
  <si>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</si>
  <si>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</si>
  <si>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</si>
  <si>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</si>
  <si>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</si>
  <si>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</si>
  <si>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</si>
  <si>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</si>
  <si>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</si>
  <si>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</si>
  <si>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</si>
  <si>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</si>
  <si>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</si>
  <si>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</si>
  <si>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</si>
  <si>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</si>
  <si>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</si>
  <si>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</si>
  <si>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</si>
  <si>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</si>
  <si>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</si>
  <si>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</si>
  <si>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</si>
  <si>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</si>
  <si>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</si>
  <si>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</si>
  <si>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</si>
  <si>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</si>
  <si>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</si>
  <si>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</si>
  <si>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</si>
  <si>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</si>
  <si>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</si>
  <si>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</si>
  <si>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</si>
  <si>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</si>
  <si>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</si>
  <si>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</si>
  <si>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</si>
  <si>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</si>
  <si>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</si>
  <si>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</si>
  <si>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</si>
  <si>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</si>
  <si>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</si>
  <si>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</si>
  <si>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</si>
  <si>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</si>
  <si>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</si>
  <si>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</si>
  <si>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</si>
  <si>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</si>
  <si>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</si>
  <si>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</si>
  <si>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</si>
  <si>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</si>
  <si>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</si>
  <si>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</si>
  <si>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</si>
  <si>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</si>
  <si>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</si>
  <si>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</si>
  <si>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</si>
  <si>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</si>
  <si>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</si>
  <si>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</si>
  <si>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</si>
  <si>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</si>
  <si>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</si>
  <si>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</si>
  <si>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</si>
  <si>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</si>
  <si>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</si>
  <si>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</si>
  <si>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</si>
  <si>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</si>
  <si>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</si>
  <si>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</si>
  <si>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</si>
  <si>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</si>
  <si>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</si>
  <si>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</si>
  <si>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</si>
  <si>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</si>
  <si>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</si>
  <si>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</si>
  <si>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</si>
  <si>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</si>
  <si>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</si>
  <si>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</si>
  <si>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</si>
  <si>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</si>
  <si>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</si>
  <si>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</si>
  <si>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</si>
  <si>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</si>
  <si>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</si>
  <si>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</si>
  <si>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</si>
  <si>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</si>
  <si>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</si>
  <si>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</si>
  <si>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</si>
  <si>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</si>
  <si>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</si>
  <si>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</si>
  <si>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</si>
  <si>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</si>
  <si>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</si>
  <si>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</si>
  <si>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</si>
  <si>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</si>
  <si>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</si>
  <si>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</si>
  <si>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</si>
  <si>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</si>
  <si>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</si>
  <si>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</si>
  <si>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</si>
  <si>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</si>
  <si>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</si>
  <si>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</si>
  <si>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</si>
  <si>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</si>
  <si>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</si>
  <si>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</si>
  <si>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</si>
  <si>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</si>
  <si>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</si>
  <si>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</si>
  <si>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</si>
  <si>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</si>
  <si>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</si>
  <si>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</si>
  <si>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</si>
  <si>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</si>
  <si>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</si>
  <si>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</si>
  <si>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</si>
  <si>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</si>
  <si>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</si>
  <si>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</si>
  <si>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</si>
  <si>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</si>
  <si>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</si>
  <si>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</si>
  <si>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</si>
  <si>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</si>
  <si>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</si>
  <si>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</si>
  <si>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</si>
  <si>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</si>
  <si>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</si>
  <si>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</si>
  <si>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</si>
  <si>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</si>
  <si>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</si>
  <si>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</si>
  <si>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</si>
  <si>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</si>
  <si>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</si>
  <si>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</si>
  <si>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</si>
  <si>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</si>
  <si>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</si>
  <si>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</si>
  <si>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</si>
  <si>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</si>
  <si>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</si>
  <si>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</si>
  <si>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</si>
  <si>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</si>
  <si>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</si>
  <si>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</si>
  <si>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</si>
  <si>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</si>
  <si>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</si>
  <si>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</si>
  <si>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</si>
  <si>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</si>
  <si>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</si>
  <si>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</si>
  <si>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</si>
  <si>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</si>
  <si>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</si>
  <si>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</si>
  <si>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</si>
  <si>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</si>
  <si>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</si>
  <si>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</si>
  <si>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</si>
  <si>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</si>
  <si>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</si>
  <si>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</si>
  <si>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</si>
  <si>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</si>
  <si>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</si>
  <si>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</si>
  <si>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</si>
  <si>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</si>
  <si>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</si>
  <si>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</si>
  <si>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</si>
  <si>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</si>
  <si>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</si>
  <si>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</si>
  <si>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</si>
  <si>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</si>
  <si>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</si>
  <si>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</si>
  <si>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</si>
  <si>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</si>
  <si>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</si>
  <si>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</si>
  <si>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</si>
  <si>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</si>
  <si>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</si>
  <si>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</si>
  <si>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</si>
  <si>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</si>
  <si>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</si>
  <si>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</si>
  <si>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</si>
  <si>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</si>
  <si>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</si>
  <si>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</si>
  <si>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</si>
  <si>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</si>
  <si>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</si>
  <si>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</si>
  <si>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</si>
  <si>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</si>
  <si>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</si>
  <si>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</si>
  <si>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</si>
  <si>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</si>
  <si>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</si>
  <si>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</si>
  <si>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</si>
  <si>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</si>
  <si>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</si>
  <si>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</si>
  <si>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</si>
  <si>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</si>
  <si>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</si>
  <si>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</si>
  <si>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</si>
  <si>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</si>
  <si>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</si>
  <si>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</si>
  <si>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</si>
  <si>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</si>
  <si>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</si>
  <si>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</si>
  <si>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</si>
  <si>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</si>
  <si>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</si>
  <si>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</si>
  <si>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</si>
  <si>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</si>
  <si>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</si>
  <si>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</si>
  <si>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</si>
  <si>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</si>
  <si>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</si>
  <si>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</si>
  <si>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</si>
  <si>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</si>
  <si>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</si>
  <si>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</si>
  <si>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</si>
  <si>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</si>
  <si>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</si>
  <si>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</si>
  <si>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</si>
  <si>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</si>
  <si>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</si>
  <si>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</si>
  <si>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</si>
  <si>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</si>
  <si>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</si>
  <si>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</si>
  <si>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</si>
  <si>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</si>
  <si>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</si>
  <si>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</si>
  <si>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</si>
  <si>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</si>
  <si>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</si>
  <si>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</si>
  <si>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</si>
  <si>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</si>
  <si>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</si>
  <si>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</si>
  <si>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</si>
  <si>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</si>
  <si>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</si>
  <si>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</si>
  <si>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</si>
  <si>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</si>
  <si>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</si>
  <si>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</si>
  <si>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</si>
  <si>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</si>
  <si>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</si>
  <si>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</si>
  <si>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</si>
  <si>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</si>
  <si>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</si>
  <si>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</si>
  <si>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</si>
  <si>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</si>
  <si>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</si>
  <si>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</si>
  <si>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</si>
  <si>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</si>
  <si>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</si>
  <si>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</si>
  <si>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</si>
  <si>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</si>
  <si>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</si>
  <si>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</si>
  <si>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</si>
  <si>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</si>
  <si>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</si>
  <si>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</si>
  <si>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</si>
  <si>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</si>
  <si>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</si>
  <si>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</si>
  <si>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</si>
  <si>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</si>
  <si>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</si>
  <si>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</si>
  <si>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</si>
  <si>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</si>
  <si>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</si>
  <si>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</si>
  <si>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</si>
  <si>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</si>
  <si>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</si>
  <si>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</si>
  <si>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</si>
  <si>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</si>
  <si>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</si>
  <si>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</si>
  <si>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</si>
  <si>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</si>
  <si>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</si>
  <si>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</si>
  <si>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</si>
  <si>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</si>
  <si>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</si>
  <si>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</si>
  <si>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</si>
  <si>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</si>
  <si>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</si>
  <si>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</si>
  <si>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</si>
  <si>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</si>
  <si>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</si>
  <si>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</si>
  <si>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</si>
  <si>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</si>
  <si>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</si>
  <si>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</si>
  <si>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</si>
  <si>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</si>
  <si>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</si>
  <si>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</si>
  <si>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</si>
  <si>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</si>
  <si>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</si>
  <si>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</si>
  <si>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</si>
  <si>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</si>
  <si>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</si>
  <si>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</si>
  <si>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</si>
  <si>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</si>
  <si>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</si>
  <si>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</si>
  <si>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</si>
  <si>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</si>
  <si>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</si>
  <si>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</si>
  <si>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</si>
  <si>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</si>
  <si>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</si>
  <si>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</si>
  <si>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</si>
  <si>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</si>
  <si>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</si>
  <si>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</si>
  <si>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</si>
  <si>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</si>
  <si>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</si>
  <si>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</si>
  <si>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</si>
  <si>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</si>
  <si>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</si>
  <si>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</si>
  <si>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</si>
  <si>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</si>
  <si>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</si>
  <si>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</si>
  <si>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</si>
  <si>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</si>
  <si>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</si>
  <si>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</si>
  <si>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</si>
  <si>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</si>
  <si>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</si>
  <si>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</si>
  <si>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</si>
  <si>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</si>
  <si>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</si>
  <si>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</si>
  <si>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</si>
  <si>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</si>
  <si>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</si>
  <si>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</si>
  <si>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</si>
  <si>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</si>
  <si>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</si>
  <si>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</si>
  <si>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</si>
  <si>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</si>
  <si>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</si>
  <si>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</si>
  <si>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</si>
  <si>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</si>
  <si>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</si>
  <si>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</si>
  <si>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</si>
  <si>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</si>
  <si>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</si>
  <si>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</si>
  <si>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</si>
  <si>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</si>
  <si>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</si>
  <si>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</si>
  <si>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</si>
  <si>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</si>
  <si>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</si>
  <si>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</si>
  <si>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</si>
  <si>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</si>
  <si>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</si>
  <si>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</si>
  <si>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</si>
  <si>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</si>
  <si>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</si>
  <si>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</si>
  <si>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</si>
  <si>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</si>
  <si>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</si>
  <si>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</si>
  <si>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</si>
  <si>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</si>
  <si>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</si>
  <si>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</si>
  <si>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</si>
  <si>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</si>
  <si>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</si>
  <si>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</si>
  <si>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</si>
  <si>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</si>
  <si>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</si>
  <si>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</si>
  <si>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</si>
  <si>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</si>
  <si>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</si>
  <si>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</si>
  <si>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</si>
  <si>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</si>
  <si>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</si>
  <si>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</si>
  <si>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</si>
  <si>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</si>
  <si>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</si>
  <si>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</si>
  <si>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</si>
  <si>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</si>
  <si>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</si>
  <si>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</si>
  <si>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</si>
  <si>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</si>
  <si>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</si>
  <si>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</si>
  <si>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</si>
  <si>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</si>
  <si>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</si>
  <si>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</si>
  <si>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</si>
  <si>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</si>
  <si>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</si>
  <si>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</si>
  <si>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</si>
  <si>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</si>
  <si>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</si>
  <si>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</si>
  <si>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</si>
  <si>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</si>
  <si>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</si>
  <si>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</si>
  <si>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</si>
  <si>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</si>
  <si>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</si>
  <si>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</si>
  <si>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</si>
  <si>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</si>
  <si>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</si>
  <si>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</si>
  <si>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</si>
  <si>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</si>
  <si>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</si>
  <si>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</si>
  <si>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</si>
  <si>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</si>
  <si>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</si>
  <si>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</si>
  <si>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</si>
  <si>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</si>
  <si>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</si>
  <si>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</si>
  <si>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</si>
  <si>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</si>
  <si>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</si>
  <si>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</si>
  <si>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</si>
  <si>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</si>
  <si>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</si>
  <si>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</si>
  <si>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</si>
  <si>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</si>
  <si>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</si>
  <si>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</si>
  <si>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</si>
  <si>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</si>
  <si>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</si>
  <si>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</si>
  <si>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</si>
  <si>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</si>
  <si>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</si>
  <si>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</si>
  <si>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</si>
  <si>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</si>
  <si>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</si>
  <si>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</si>
  <si>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</si>
  <si>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</si>
  <si>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</si>
  <si>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</si>
  <si>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</si>
  <si>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</si>
  <si>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</si>
  <si>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</si>
  <si>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</si>
  <si>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</si>
  <si>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</si>
  <si>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</si>
  <si>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</si>
  <si>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</si>
  <si>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</si>
  <si>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</si>
  <si>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</si>
  <si>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</si>
  <si>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</si>
  <si>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</si>
  <si>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</si>
  <si>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</si>
  <si>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</si>
  <si>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</si>
  <si>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</si>
  <si>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</si>
  <si>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</si>
  <si>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</si>
  <si>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</si>
  <si>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</si>
  <si>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</si>
  <si>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</si>
  <si>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</si>
  <si>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</si>
  <si>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</si>
  <si>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</si>
  <si>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</si>
  <si>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</si>
  <si>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</si>
  <si>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</si>
  <si>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</si>
  <si>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</si>
  <si>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</si>
  <si>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</si>
  <si>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</si>
  <si>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</si>
  <si>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</si>
  <si>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</si>
  <si>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</si>
  <si>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</si>
  <si>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</si>
  <si>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</si>
  <si>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</si>
  <si>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</si>
  <si>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</si>
  <si>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</si>
  <si>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</si>
  <si>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</si>
  <si>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</si>
  <si>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</si>
  <si>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</si>
  <si>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</si>
  <si>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</si>
  <si>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</si>
  <si>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</si>
  <si>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</si>
  <si>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</si>
  <si>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</si>
  <si>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</si>
  <si>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</si>
  <si>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</si>
  <si>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</si>
  <si>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</si>
  <si>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</si>
  <si>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</si>
  <si>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</si>
  <si>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</si>
  <si>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</si>
  <si>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</si>
  <si>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</si>
  <si>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</si>
  <si>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</si>
  <si>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</si>
  <si>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</si>
  <si>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</si>
  <si>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</si>
  <si>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</si>
  <si>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</si>
  <si>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</si>
  <si>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</si>
  <si>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</si>
  <si>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</si>
  <si>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</si>
  <si>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</si>
  <si>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</si>
  <si>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</si>
  <si>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</si>
  <si>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</si>
  <si>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</si>
  <si>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</si>
  <si>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</si>
  <si>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</si>
  <si>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</si>
  <si>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</si>
  <si>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</si>
  <si>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</si>
  <si>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</si>
  <si>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</si>
  <si>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</si>
  <si>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</si>
  <si>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</si>
  <si>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</si>
  <si>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</si>
  <si>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</si>
  <si>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</si>
  <si>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</si>
  <si>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</si>
  <si>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</si>
  <si>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</si>
  <si>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</si>
  <si>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</si>
  <si>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</si>
  <si>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</si>
  <si>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</si>
  <si>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</si>
  <si>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</si>
  <si>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</si>
  <si>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</si>
  <si>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</si>
  <si>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</si>
  <si>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</si>
  <si>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</si>
  <si>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</si>
  <si>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</si>
  <si>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</si>
  <si>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</si>
  <si>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</si>
  <si>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</si>
  <si>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</si>
  <si>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</si>
  <si>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</si>
  <si>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</si>
  <si>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</si>
  <si>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</si>
  <si>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</si>
  <si>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</si>
  <si>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</si>
  <si>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</si>
  <si>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</si>
  <si>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</si>
  <si>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</si>
  <si>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</si>
  <si>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</si>
  <si>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</si>
  <si>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</si>
  <si>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</si>
  <si>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</si>
  <si>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</si>
  <si>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</si>
  <si>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</si>
  <si>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</si>
  <si>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</si>
  <si>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</si>
  <si>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</si>
  <si>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</si>
  <si>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</si>
  <si>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</si>
  <si>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</si>
  <si>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</si>
  <si>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</si>
  <si>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</si>
  <si>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</si>
  <si>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</si>
  <si>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</si>
  <si>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</si>
  <si>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</si>
  <si>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</si>
  <si>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</si>
  <si>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</si>
  <si>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</si>
  <si>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</si>
  <si>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</si>
  <si>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</si>
  <si>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</si>
  <si>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</si>
  <si>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</si>
  <si>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</si>
  <si>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</si>
  <si>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</si>
  <si>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</si>
  <si>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</si>
  <si>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</si>
  <si>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</si>
  <si>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</si>
  <si>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</si>
  <si>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</si>
  <si>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</si>
  <si>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</si>
  <si>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</si>
  <si>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</si>
  <si>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</si>
  <si>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</si>
  <si>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</si>
  <si>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</si>
  <si>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</si>
  <si>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</si>
  <si>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</si>
  <si>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</si>
  <si>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</si>
  <si>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</si>
  <si>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</si>
  <si>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</si>
  <si>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</si>
  <si>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</si>
  <si>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</si>
  <si>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</si>
  <si>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</si>
  <si>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</si>
  <si>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</si>
  <si>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</si>
  <si>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</si>
  <si>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</si>
  <si>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</si>
  <si>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</si>
  <si>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</si>
  <si>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</si>
  <si>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</si>
  <si>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</si>
  <si>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</si>
  <si>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</si>
  <si>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</si>
  <si>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</si>
  <si>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</si>
  <si>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</si>
  <si>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</si>
  <si>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</si>
  <si>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</si>
  <si>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</si>
  <si>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</si>
  <si>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</si>
  <si>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</si>
  <si>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</si>
  <si>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</si>
  <si>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</si>
  <si>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</si>
  <si>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</si>
  <si>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</si>
  <si>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</si>
  <si>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</si>
  <si>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</si>
  <si>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</si>
  <si>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</si>
  <si>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</si>
  <si>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</si>
  <si>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</si>
  <si>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</si>
  <si>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</si>
  <si>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</si>
  <si>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</si>
  <si>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</si>
  <si>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</si>
  <si>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</si>
  <si>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</si>
  <si>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</si>
  <si>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</si>
  <si>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</si>
  <si>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</si>
  <si>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</si>
  <si>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</si>
  <si>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</si>
  <si>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</si>
  <si>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</si>
  <si>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</si>
  <si>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</si>
  <si>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</si>
  <si>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</si>
  <si>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</si>
  <si>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</si>
  <si>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</si>
  <si>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</si>
  <si>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</si>
  <si>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</si>
  <si>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</si>
  <si>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</si>
  <si>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</si>
  <si>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</si>
  <si>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</si>
  <si>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</si>
  <si>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</si>
  <si>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</si>
  <si>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</si>
  <si>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</si>
  <si>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</si>
  <si>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</si>
  <si>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</si>
  <si>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</si>
  <si>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</si>
  <si>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</si>
  <si>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</si>
  <si>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</si>
  <si>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</si>
  <si>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</si>
  <si>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</si>
  <si>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</si>
  <si>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</si>
  <si>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</si>
  <si>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</si>
  <si>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</si>
  <si>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</si>
  <si>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</si>
  <si>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</si>
  <si>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</si>
  <si>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</si>
  <si>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</si>
  <si>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</si>
  <si>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</si>
  <si>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</si>
  <si>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</si>
  <si>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</si>
  <si>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</si>
  <si>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</si>
  <si>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</si>
  <si>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</si>
  <si>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</si>
  <si>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</si>
  <si>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</si>
  <si>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</si>
  <si>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</si>
  <si>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</si>
  <si>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</si>
  <si>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</si>
  <si>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</si>
  <si>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</si>
  <si>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</si>
  <si>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</si>
  <si>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</si>
  <si>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</si>
  <si>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</si>
  <si>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</si>
  <si>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</si>
  <si>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</si>
  <si>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</si>
  <si>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</si>
  <si>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</si>
  <si>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</si>
  <si>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</si>
  <si>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</si>
  <si>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</si>
  <si>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</si>
  <si>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</si>
  <si>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</si>
  <si>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</si>
  <si>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</si>
  <si>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</si>
  <si>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</si>
  <si>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</si>
  <si>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</si>
  <si>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</si>
  <si>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</si>
  <si>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</si>
  <si>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</si>
  <si>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</si>
  <si>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</si>
  <si>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</si>
  <si>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</si>
  <si>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</si>
  <si>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</si>
  <si>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</si>
  <si>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</si>
  <si>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</si>
  <si>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</si>
  <si>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</si>
  <si>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</si>
  <si>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</si>
  <si>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</si>
  <si>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</si>
  <si>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</si>
  <si>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</si>
  <si>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</si>
  <si>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</si>
  <si>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</si>
  <si>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</si>
  <si>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</si>
  <si>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</si>
  <si>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</si>
  <si>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</si>
  <si>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</si>
  <si>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</si>
  <si>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</si>
  <si>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</si>
  <si>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</si>
  <si>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</si>
  <si>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</si>
  <si>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</si>
  <si>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</si>
  <si>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</si>
  <si>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</si>
  <si>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</si>
  <si>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</si>
  <si>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</si>
  <si>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</si>
  <si>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</si>
  <si>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</si>
  <si>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</si>
  <si>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</si>
  <si>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</si>
  <si>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</si>
  <si>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</si>
  <si>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</si>
  <si>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</si>
  <si>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</si>
  <si>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</si>
  <si>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</si>
  <si>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</si>
  <si>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</si>
  <si>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</si>
  <si>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</si>
  <si>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</si>
  <si>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</si>
  <si>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</si>
  <si>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</si>
  <si>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</si>
  <si>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</si>
  <si>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</si>
  <si>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</si>
  <si>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</si>
  <si>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</si>
  <si>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</si>
  <si>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</si>
  <si>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</si>
  <si>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</si>
  <si>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</si>
  <si>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</si>
  <si>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</si>
  <si>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</si>
  <si>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</si>
  <si>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</si>
  <si>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</si>
  <si>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</si>
  <si>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</si>
  <si>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</si>
  <si>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</si>
  <si>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</si>
  <si>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</si>
  <si>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</si>
  <si>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</si>
  <si>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</si>
  <si>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</si>
  <si>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</si>
  <si>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</si>
  <si>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</si>
  <si>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</si>
  <si>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</si>
  <si>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</si>
  <si>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</si>
  <si>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</si>
  <si>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</si>
  <si>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</si>
  <si>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</si>
  <si>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</si>
  <si>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</si>
  <si>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</si>
  <si>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</si>
  <si>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</si>
  <si>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</si>
  <si>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</si>
  <si>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</si>
  <si>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</si>
  <si>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</si>
  <si>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</si>
  <si>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</si>
  <si>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</si>
  <si>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</si>
  <si>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</si>
  <si>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</si>
  <si>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</si>
  <si>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</si>
  <si>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</si>
  <si>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</si>
  <si>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</si>
  <si>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</si>
  <si>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</si>
  <si>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</si>
  <si>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</si>
  <si>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</si>
  <si>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</si>
  <si>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</si>
  <si>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</si>
  <si>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</si>
  <si>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</si>
  <si>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</si>
  <si>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</si>
  <si>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</si>
  <si>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</si>
  <si>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</si>
  <si>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</si>
  <si>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</si>
  <si>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</si>
  <si>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</si>
  <si>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</si>
  <si>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</si>
  <si>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</si>
  <si>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</si>
  <si>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</si>
  <si>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</si>
  <si>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</si>
  <si>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</si>
  <si>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</si>
  <si>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</si>
  <si>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</si>
  <si>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</si>
  <si>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</si>
  <si>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</si>
  <si>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</si>
  <si>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</si>
  <si>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</si>
  <si>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</si>
  <si>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</si>
  <si>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</si>
  <si>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</si>
  <si>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</si>
  <si>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</si>
  <si>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</si>
  <si>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</si>
  <si>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</si>
  <si>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</si>
  <si>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</si>
  <si>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</si>
  <si>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</si>
  <si>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</si>
  <si>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</si>
  <si>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</si>
  <si>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</si>
  <si>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</si>
  <si>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</si>
  <si>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</si>
  <si>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</si>
  <si>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</si>
  <si>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</si>
  <si>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</si>
  <si>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</si>
  <si>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</si>
  <si>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</si>
  <si>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</si>
  <si>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</si>
  <si>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</si>
  <si>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</si>
  <si>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</si>
  <si>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</si>
  <si>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</si>
  <si>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</si>
  <si>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</si>
  <si>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</si>
  <si>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</si>
  <si>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</si>
  <si>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</si>
  <si>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</si>
  <si>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</si>
  <si>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</si>
  <si>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</si>
  <si>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</si>
  <si>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</si>
  <si>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</si>
  <si>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</si>
  <si>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</si>
  <si>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</si>
  <si>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</si>
  <si>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</si>
  <si>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</si>
  <si>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</si>
  <si>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</si>
  <si>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</si>
  <si>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</si>
  <si>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</si>
  <si>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</si>
  <si>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</si>
  <si>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</si>
  <si>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</si>
  <si>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</si>
  <si>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</si>
  <si>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</si>
  <si>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</si>
  <si>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</si>
  <si>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</si>
  <si>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</si>
  <si>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</si>
  <si>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</si>
  <si>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</si>
  <si>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</si>
  <si>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</si>
  <si>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</si>
  <si>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</si>
  <si>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</si>
  <si>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</si>
  <si>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</si>
  <si>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</si>
  <si>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</si>
  <si>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</si>
  <si>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</si>
  <si>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</si>
  <si>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</si>
  <si>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</si>
  <si>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</si>
  <si>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</si>
  <si>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</si>
  <si>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</si>
  <si>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</si>
  <si>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</si>
  <si>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</si>
  <si>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</si>
  <si>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</si>
  <si>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</si>
  <si>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</si>
  <si>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</si>
  <si>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</si>
  <si>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</si>
  <si>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</si>
  <si>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</si>
  <si>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</si>
  <si>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</si>
  <si>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</si>
  <si>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</si>
  <si>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</si>
  <si>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</si>
  <si>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</si>
  <si>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</si>
  <si>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</si>
  <si>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</si>
  <si>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</si>
  <si>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</si>
  <si>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</si>
  <si>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</si>
  <si>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</si>
  <si>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</si>
  <si>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</si>
  <si>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</si>
  <si>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</si>
  <si>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</si>
  <si>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</si>
  <si>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</si>
  <si>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</si>
  <si>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</si>
  <si>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</si>
  <si>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</si>
  <si>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</si>
  <si>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</si>
  <si>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</si>
  <si>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</si>
  <si>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</si>
  <si>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</si>
  <si>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</si>
  <si>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</si>
  <si>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</si>
  <si>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</si>
  <si>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</si>
  <si>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</si>
  <si>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</si>
  <si>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</si>
  <si>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</si>
  <si>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</si>
  <si>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</si>
  <si>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</si>
  <si>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</si>
  <si>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</si>
  <si>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</si>
  <si>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</si>
  <si>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</si>
  <si>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</si>
  <si>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</si>
  <si>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</si>
  <si>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</si>
  <si>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</si>
  <si>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</si>
  <si>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</si>
  <si>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</si>
  <si>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</si>
  <si>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</si>
  <si>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</si>
  <si>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</si>
  <si>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</si>
  <si>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</si>
  <si>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</si>
  <si>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</si>
  <si>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</si>
  <si>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</si>
  <si>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</si>
  <si>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</si>
  <si>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</si>
  <si>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</si>
  <si>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</si>
  <si>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</si>
  <si>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</si>
  <si>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</si>
  <si>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</si>
  <si>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</si>
  <si>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</si>
  <si>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</si>
  <si>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</si>
  <si>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</si>
  <si>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</si>
  <si>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</si>
  <si>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</si>
  <si>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</si>
  <si>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</si>
  <si>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</si>
  <si>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</si>
  <si>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</si>
  <si>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</si>
  <si>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</si>
  <si>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</si>
  <si>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</si>
  <si>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</si>
  <si>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</si>
  <si>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</si>
  <si>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</si>
  <si>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</si>
  <si>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</si>
  <si>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</si>
  <si>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</si>
  <si>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</si>
  <si>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</si>
  <si>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</si>
  <si>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</si>
  <si>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</si>
  <si>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</si>
  <si>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</si>
  <si>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</si>
  <si>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</si>
  <si>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</si>
  <si>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</si>
  <si>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</si>
  <si>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</si>
  <si>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</si>
  <si>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</si>
  <si>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</si>
  <si>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</si>
  <si>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</si>
  <si>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</si>
  <si>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</si>
  <si>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</si>
  <si>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</si>
  <si>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</si>
  <si>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</si>
  <si>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</si>
  <si>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</si>
  <si>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</si>
  <si>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</si>
  <si>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</si>
  <si>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</si>
  <si>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</si>
  <si>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</si>
  <si>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</si>
  <si>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</si>
  <si>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</si>
  <si>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</si>
  <si>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</si>
  <si>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</si>
  <si>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</si>
  <si>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</si>
  <si>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</si>
  <si>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</si>
  <si>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</si>
  <si>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</si>
  <si>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</si>
  <si>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</si>
  <si>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</si>
  <si>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</si>
  <si>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</si>
  <si>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</si>
  <si>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</si>
  <si>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</si>
  <si>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</si>
  <si>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</si>
  <si>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</si>
  <si>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</si>
  <si>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</si>
  <si>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</si>
  <si>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</si>
  <si>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</si>
  <si>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</si>
  <si>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</si>
  <si>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</si>
  <si>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</si>
  <si>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</si>
  <si>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</si>
  <si>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</si>
  <si>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</si>
  <si>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</si>
  <si>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</si>
  <si>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</si>
  <si>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</si>
  <si>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</si>
  <si>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</si>
  <si>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</si>
  <si>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</si>
  <si>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</si>
  <si>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</si>
  <si>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</si>
  <si>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</si>
  <si>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</si>
  <si>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</si>
  <si>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</si>
  <si>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</si>
  <si>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</si>
  <si>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</si>
  <si>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</si>
  <si>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</si>
  <si>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</si>
  <si>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</si>
  <si>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</si>
  <si>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</si>
  <si>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</si>
  <si>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</si>
  <si>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</si>
  <si>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</si>
  <si>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</si>
  <si>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</si>
  <si>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</si>
  <si>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</si>
  <si>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</si>
  <si>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</si>
  <si>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</si>
  <si>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</si>
  <si>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</si>
  <si>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</si>
  <si>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</si>
  <si>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</si>
  <si>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</si>
  <si>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</si>
  <si>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</si>
  <si>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</si>
  <si>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</si>
  <si>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</si>
  <si>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</si>
  <si>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</si>
  <si>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</si>
  <si>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</si>
  <si>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</si>
  <si>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</si>
  <si>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</si>
  <si>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</si>
  <si>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</si>
  <si>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</si>
  <si>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</si>
  <si>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</si>
  <si>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</si>
  <si>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</si>
  <si>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</si>
  <si>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</si>
  <si>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</si>
  <si>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</si>
  <si>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</si>
  <si>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</si>
  <si>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</si>
  <si>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</si>
  <si>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</si>
  <si>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</si>
  <si>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</si>
  <si>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</si>
  <si>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</si>
  <si>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</si>
  <si>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</si>
  <si>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</si>
  <si>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</si>
  <si>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</si>
  <si>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</si>
  <si>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</si>
  <si>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</si>
  <si>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</si>
  <si>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</si>
  <si>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</si>
  <si>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</si>
  <si>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</si>
  <si>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</si>
  <si>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</si>
  <si>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</si>
  <si>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</si>
  <si>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</si>
  <si>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</si>
  <si>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</si>
  <si>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</si>
  <si>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</si>
  <si>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</si>
  <si>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</si>
  <si>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</si>
  <si>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</si>
  <si>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</si>
  <si>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</si>
  <si>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</si>
  <si>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</si>
  <si>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</si>
  <si>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</si>
  <si>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</si>
  <si>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</si>
  <si>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</si>
  <si>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</si>
  <si>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</si>
  <si>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</si>
  <si>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</si>
  <si>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</si>
  <si>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</si>
  <si>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</si>
  <si>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</si>
  <si>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</si>
  <si>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</si>
  <si>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</si>
  <si>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</si>
  <si>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</si>
  <si>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</si>
  <si>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</si>
  <si>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</si>
  <si>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</si>
  <si>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</si>
  <si>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</si>
  <si>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</si>
  <si>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</si>
  <si>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</si>
  <si>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</si>
  <si>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</si>
  <si>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</si>
  <si>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</si>
  <si>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</si>
  <si>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</si>
  <si>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</si>
  <si>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</si>
  <si>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</si>
  <si>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</si>
  <si>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</si>
  <si>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</si>
  <si>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</si>
  <si>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</si>
  <si>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</si>
  <si>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</si>
  <si>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</si>
  <si>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</si>
  <si>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</si>
  <si>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</si>
  <si>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</si>
  <si>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</si>
  <si>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</si>
  <si>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</si>
  <si>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</si>
  <si>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</si>
  <si>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</si>
  <si>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</si>
  <si>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</si>
  <si>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</si>
  <si>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</si>
  <si>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</si>
  <si>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</si>
  <si>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</si>
  <si>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</si>
  <si>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</si>
  <si>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</si>
  <si>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</si>
  <si>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</si>
  <si>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</si>
  <si>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</si>
  <si>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</si>
  <si>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</si>
  <si>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</si>
  <si>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</si>
  <si>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</si>
  <si>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</si>
  <si>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</si>
  <si>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</si>
  <si>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</si>
  <si>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</si>
  <si>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</si>
  <si>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</si>
  <si>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</si>
  <si>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</si>
  <si>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</si>
  <si>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</si>
  <si>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</si>
  <si>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</si>
  <si>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</si>
  <si>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</si>
  <si>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</si>
  <si>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</si>
  <si>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</si>
  <si>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</si>
  <si>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</si>
  <si>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</si>
  <si>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</si>
  <si>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</si>
  <si>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</si>
  <si>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</si>
  <si>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</si>
  <si>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</si>
  <si>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</si>
  <si>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</si>
  <si>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</si>
  <si>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</si>
  <si>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</si>
  <si>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</si>
  <si>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</si>
  <si>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</si>
  <si>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</si>
  <si>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</si>
  <si>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</si>
  <si>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</si>
  <si>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</si>
  <si>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</si>
  <si>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</si>
  <si>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</si>
  <si>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</si>
  <si>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</si>
  <si>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</si>
  <si>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</si>
  <si>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</si>
  <si>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</si>
  <si>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</si>
  <si>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</si>
  <si>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</si>
  <si>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</si>
  <si>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</si>
  <si>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</si>
  <si>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</si>
  <si>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</si>
  <si>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</si>
  <si>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</si>
  <si>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</si>
  <si>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</si>
  <si>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</si>
  <si>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</si>
  <si>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</si>
  <si>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</si>
  <si>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</si>
  <si>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</si>
  <si>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</si>
  <si>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</si>
  <si>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</si>
  <si>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</si>
  <si>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</si>
  <si>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</si>
  <si>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</si>
  <si>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</si>
  <si>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</si>
  <si>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</si>
  <si>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</si>
  <si>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</si>
  <si>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</si>
  <si>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</si>
  <si>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</si>
  <si>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</si>
  <si>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</si>
  <si>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</si>
  <si>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</si>
  <si>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</si>
  <si>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</si>
  <si>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</si>
  <si>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</si>
  <si>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</si>
  <si>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</si>
  <si>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</si>
  <si>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</si>
  <si>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</si>
  <si>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</si>
  <si>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</si>
  <si>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</si>
  <si>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</si>
  <si>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</si>
  <si>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</si>
  <si>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</si>
  <si>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</si>
  <si>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</si>
  <si>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</si>
  <si>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</si>
  <si>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</si>
  <si>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</si>
  <si>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</si>
  <si>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</si>
  <si>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</si>
  <si>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</si>
  <si>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</si>
  <si>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</si>
  <si>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</si>
  <si>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</si>
  <si>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</si>
  <si>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</si>
  <si>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</si>
  <si>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</si>
  <si>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</si>
  <si>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</si>
  <si>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</si>
  <si>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</si>
  <si>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</si>
  <si>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</si>
  <si>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</si>
  <si>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</si>
  <si>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</si>
  <si>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</si>
  <si>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</si>
  <si>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</si>
  <si>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</si>
  <si>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</si>
  <si>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</si>
  <si>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</si>
  <si>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</si>
  <si>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</si>
  <si>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</si>
  <si>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</si>
  <si>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</si>
  <si>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</si>
  <si>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</si>
  <si>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</si>
  <si>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</si>
  <si>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</si>
  <si>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</si>
  <si>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</si>
  <si>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</si>
  <si>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</si>
  <si>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</si>
  <si>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</si>
  <si>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</si>
  <si>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</si>
  <si>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</si>
  <si>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</si>
  <si>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</si>
  <si>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</si>
  <si>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</si>
  <si>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</si>
  <si>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</si>
  <si>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</si>
  <si>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</si>
  <si>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</si>
  <si>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</si>
  <si>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</si>
  <si>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</si>
  <si>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</si>
  <si>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</si>
  <si>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</si>
  <si>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</si>
  <si>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</si>
  <si>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</si>
  <si>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</si>
  <si>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</si>
  <si>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</si>
  <si>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</si>
  <si>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</si>
  <si>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</si>
  <si>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</si>
  <si>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</si>
  <si>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</si>
  <si>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</si>
  <si>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</si>
  <si>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</si>
  <si>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</si>
  <si>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</si>
  <si>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</si>
  <si>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</si>
  <si>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</si>
  <si>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</si>
  <si>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</si>
  <si>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</si>
  <si>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</si>
  <si>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</si>
  <si>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</si>
  <si>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</si>
  <si>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</si>
  <si>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</si>
  <si>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</si>
  <si>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</si>
  <si>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</si>
  <si>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</si>
  <si>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</si>
  <si>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</si>
  <si>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</si>
  <si>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</si>
  <si>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</si>
  <si>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</si>
  <si>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</si>
  <si>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</si>
  <si>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</si>
  <si>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</si>
  <si>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</si>
  <si>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</si>
  <si>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</si>
  <si>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</si>
  <si>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</si>
  <si>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</si>
  <si>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</si>
  <si>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</si>
  <si>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</si>
  <si>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</si>
  <si>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</si>
  <si>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</si>
  <si>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</si>
  <si>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</si>
  <si>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</si>
  <si>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</si>
  <si>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</si>
  <si>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</si>
  <si>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</si>
  <si>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</si>
  <si>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</si>
  <si>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</si>
  <si>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</si>
  <si>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</si>
  <si>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</si>
  <si>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</si>
  <si>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</si>
  <si>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</si>
  <si>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</si>
  <si>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</si>
  <si>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</si>
  <si>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</si>
  <si>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</si>
  <si>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</si>
  <si>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</si>
  <si>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</si>
  <si>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</si>
  <si>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</si>
  <si>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</si>
  <si>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</si>
  <si>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</si>
  <si>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</si>
  <si>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</si>
  <si>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</si>
  <si>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</si>
  <si>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</si>
  <si>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</si>
  <si>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</si>
  <si>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</si>
  <si>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</si>
  <si>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</si>
  <si>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</si>
  <si>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</si>
  <si>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</si>
  <si>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</si>
  <si>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</si>
  <si>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</si>
  <si>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</si>
  <si>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</si>
  <si>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</si>
  <si>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</si>
  <si>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</si>
  <si>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</si>
  <si>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</si>
  <si>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</si>
  <si>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</si>
  <si>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</si>
  <si>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</si>
  <si>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</si>
  <si>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</si>
  <si>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</si>
  <si>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</si>
  <si>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</si>
  <si>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</si>
  <si>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</si>
  <si>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</si>
  <si>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</si>
  <si>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</si>
  <si>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</si>
  <si>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</si>
  <si>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</si>
  <si>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</si>
  <si>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</si>
  <si>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</si>
  <si>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</si>
  <si>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</si>
  <si>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</si>
  <si>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</si>
  <si>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</si>
  <si>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</si>
  <si>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</si>
  <si>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</si>
  <si>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</si>
  <si>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</si>
  <si>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</si>
  <si>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</si>
  <si>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</si>
  <si>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</si>
  <si>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</si>
  <si>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</si>
  <si>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</si>
  <si>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</si>
  <si>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</si>
  <si>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</si>
  <si>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</si>
  <si>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</si>
  <si>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</si>
  <si>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</si>
  <si>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</si>
  <si>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</si>
  <si>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</si>
  <si>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</si>
  <si>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</si>
  <si>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</si>
  <si>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</si>
  <si>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</si>
  <si>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</si>
  <si>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</si>
  <si>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</si>
  <si>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</si>
  <si>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</si>
  <si>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</si>
  <si>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</si>
  <si>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</si>
  <si>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</si>
  <si>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</si>
  <si>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</si>
  <si>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</si>
  <si>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</si>
  <si>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</si>
  <si>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</si>
  <si>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</si>
  <si>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</si>
  <si>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</si>
  <si>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</si>
  <si>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</si>
  <si>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</si>
  <si>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</si>
  <si>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</si>
  <si>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</si>
  <si>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</si>
  <si>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</si>
  <si>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</si>
  <si>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</si>
  <si>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</si>
  <si>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</si>
  <si>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</si>
  <si>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</si>
  <si>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</si>
  <si>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</si>
  <si>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</si>
  <si>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</si>
  <si>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</si>
  <si>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</si>
  <si>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</si>
  <si>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</si>
  <si>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</si>
  <si>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</si>
  <si>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</si>
  <si>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</si>
  <si>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</si>
  <si>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</si>
  <si>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</si>
  <si>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</si>
  <si>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</si>
  <si>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</si>
  <si>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</si>
  <si>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</si>
  <si>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</si>
  <si>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</si>
  <si>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</si>
  <si>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</si>
  <si>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</si>
  <si>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</si>
  <si>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</si>
  <si>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</si>
  <si>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</si>
  <si>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</si>
  <si>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</si>
  <si>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</si>
  <si>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</si>
  <si>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</si>
  <si>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</si>
  <si>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</si>
  <si>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</si>
  <si>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</si>
  <si>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</si>
  <si>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</si>
  <si>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</si>
  <si>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</si>
  <si>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</si>
  <si>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</si>
  <si>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</si>
  <si>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</si>
  <si>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</si>
  <si>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</si>
  <si>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</si>
  <si>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</si>
  <si>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</si>
  <si>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</si>
  <si>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</si>
  <si>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</si>
  <si>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</si>
  <si>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</si>
  <si>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</si>
  <si>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</si>
  <si>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</si>
  <si>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</si>
  <si>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</si>
  <si>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</si>
  <si>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</si>
  <si>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</si>
  <si>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</si>
  <si>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</si>
  <si>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</si>
  <si>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</si>
  <si>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</si>
  <si>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</si>
  <si>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</si>
  <si>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</si>
  <si>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</si>
  <si>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</si>
  <si>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</si>
  <si>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</si>
  <si>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</si>
  <si>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</si>
  <si>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</si>
  <si>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</si>
  <si>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</si>
  <si>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</si>
  <si>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</si>
  <si>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</si>
  <si>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</si>
  <si>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</si>
  <si>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</si>
  <si>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</si>
  <si>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</si>
  <si>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</si>
  <si>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</si>
  <si>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</si>
  <si>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</si>
  <si>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</si>
  <si>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</si>
  <si>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</si>
  <si>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</si>
  <si>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</si>
  <si>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</si>
  <si>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</si>
  <si>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</si>
  <si>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</si>
  <si>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</si>
  <si>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</si>
  <si>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</si>
  <si>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</si>
  <si>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</si>
  <si>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</si>
  <si>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</si>
  <si>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</si>
  <si>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</si>
  <si>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</si>
  <si>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</si>
  <si>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</si>
  <si>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</si>
  <si>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</si>
  <si>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</si>
  <si>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</si>
  <si>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</si>
  <si>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</si>
  <si>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</si>
  <si>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</si>
  <si>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</si>
  <si>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</si>
  <si>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</si>
  <si>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</si>
  <si>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</si>
  <si>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</si>
  <si>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</si>
  <si>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</si>
  <si>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</si>
  <si>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</si>
  <si>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</si>
  <si>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</si>
  <si>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</si>
  <si>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</si>
  <si>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</si>
  <si>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</si>
  <si>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</si>
  <si>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</si>
  <si>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</si>
  <si>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</si>
  <si>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</si>
  <si>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</si>
  <si>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</si>
  <si>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</si>
  <si>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</si>
  <si>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</si>
  <si>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</si>
  <si>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</si>
  <si>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</si>
  <si>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</si>
  <si>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</si>
  <si>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</si>
  <si>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</si>
  <si>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</si>
  <si>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</si>
  <si>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</si>
  <si>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</si>
  <si>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</si>
  <si>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</si>
  <si>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</si>
  <si>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</si>
  <si>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</si>
  <si>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</si>
  <si>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</si>
  <si>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</si>
  <si>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</si>
  <si>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</si>
  <si>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</si>
  <si>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</si>
  <si>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</si>
  <si>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</si>
  <si>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</si>
  <si>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</si>
  <si>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</si>
  <si>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</si>
  <si>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</si>
  <si>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</si>
  <si>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</si>
  <si>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</si>
  <si>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</si>
  <si>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</si>
  <si>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</si>
  <si>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</si>
  <si>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</si>
  <si>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</si>
  <si>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</si>
  <si>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</si>
  <si>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</si>
  <si>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</si>
  <si>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</si>
  <si>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</si>
  <si>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</si>
  <si>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</si>
  <si>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</si>
  <si>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</si>
  <si>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</si>
  <si>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</si>
  <si>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</si>
  <si>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</si>
  <si>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</si>
  <si>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</si>
  <si>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</si>
  <si>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</si>
  <si>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</si>
  <si>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</si>
  <si>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</si>
  <si>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</si>
  <si>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</si>
  <si>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</si>
  <si>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</si>
  <si>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</si>
  <si>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</si>
  <si>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</si>
  <si>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</si>
  <si>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</si>
  <si>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</si>
  <si>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</si>
  <si>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</si>
  <si>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</si>
  <si>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</si>
  <si>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</si>
  <si>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</si>
  <si>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</si>
  <si>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</si>
  <si>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</si>
  <si>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</si>
  <si>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</si>
  <si>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</si>
  <si>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</si>
  <si>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</si>
  <si>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</si>
  <si>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</si>
  <si>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</si>
  <si>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</si>
  <si>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</si>
  <si>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</si>
  <si>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</si>
  <si>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</si>
  <si>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</si>
  <si>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</si>
  <si>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</si>
  <si>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</si>
  <si>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</si>
  <si>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</si>
  <si>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</si>
  <si>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</si>
  <si>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</si>
  <si>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</si>
  <si>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</si>
  <si>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</si>
  <si>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</si>
  <si>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</si>
  <si>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</si>
  <si>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</si>
  <si>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</si>
  <si>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</si>
  <si>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</si>
  <si>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</si>
  <si>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</si>
  <si>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</si>
  <si>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</si>
  <si>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</si>
  <si>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</si>
  <si>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</si>
  <si>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</si>
  <si>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</si>
  <si>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</si>
  <si>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</si>
  <si>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</si>
  <si>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</si>
  <si>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</si>
  <si>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</si>
  <si>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</si>
  <si>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</si>
  <si>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</si>
  <si>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</si>
  <si>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</si>
  <si>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</si>
  <si>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</si>
  <si>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</si>
  <si>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</si>
  <si>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</si>
  <si>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</si>
  <si>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</si>
  <si>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</si>
  <si>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</si>
  <si>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</si>
  <si>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</si>
  <si>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</si>
  <si>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</si>
  <si>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</si>
  <si>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</si>
  <si>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</si>
  <si>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</si>
  <si>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</si>
  <si>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</si>
  <si>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</si>
  <si>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</si>
  <si>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</si>
  <si>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</si>
  <si>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</si>
  <si>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</si>
  <si>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</si>
  <si>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</si>
  <si>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</si>
  <si>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</si>
  <si>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</si>
  <si>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</si>
  <si>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</si>
  <si>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</si>
  <si>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</si>
  <si>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</si>
  <si>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</si>
  <si>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</si>
  <si>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</si>
  <si>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</si>
  <si>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</si>
  <si>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</si>
  <si>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</si>
  <si>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</si>
  <si>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</si>
  <si>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</si>
  <si>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</si>
  <si>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</si>
  <si>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</si>
  <si>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</si>
  <si>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</si>
  <si>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</si>
  <si>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</si>
  <si>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</si>
  <si>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</si>
  <si>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</si>
  <si>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</si>
  <si>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</si>
  <si>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</si>
  <si>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</si>
  <si>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</si>
  <si>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</si>
  <si>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</si>
  <si>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</si>
  <si>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</si>
  <si>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</si>
  <si>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</si>
  <si>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</si>
  <si>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</si>
  <si>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</si>
  <si>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</si>
  <si>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</si>
  <si>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</si>
  <si>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</si>
  <si>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</si>
  <si>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</si>
  <si>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</si>
  <si>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</si>
  <si>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</si>
  <si>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</si>
  <si>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</si>
  <si>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</si>
  <si>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</si>
  <si>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</si>
  <si>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</si>
  <si>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</si>
  <si>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</si>
  <si>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</si>
  <si>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</si>
  <si>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</si>
  <si>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</si>
  <si>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</si>
  <si>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</si>
  <si>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</si>
  <si>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</si>
  <si>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</si>
  <si>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</si>
  <si>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</si>
  <si>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</si>
  <si>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</si>
  <si>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</si>
  <si>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</si>
  <si>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</si>
  <si>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</si>
  <si>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</si>
  <si>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</si>
  <si>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</si>
  <si>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</si>
  <si>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</si>
  <si>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</si>
  <si>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</si>
  <si>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</si>
  <si>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</si>
  <si>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</si>
  <si>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</si>
  <si>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</si>
  <si>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</si>
  <si>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</si>
  <si>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</si>
  <si>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</si>
  <si>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</si>
  <si>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</si>
  <si>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</si>
  <si>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</si>
  <si>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</si>
  <si>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</si>
  <si>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</si>
  <si>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</si>
  <si>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</si>
  <si>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</si>
  <si>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</si>
  <si>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</si>
  <si>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</si>
  <si>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</si>
  <si>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</si>
  <si>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</si>
  <si>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</si>
  <si>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</si>
  <si>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</si>
  <si>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</si>
  <si>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</si>
  <si>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</si>
  <si>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</si>
  <si>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</si>
  <si>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</si>
  <si>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</si>
  <si>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</si>
  <si>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</si>
  <si>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</si>
  <si>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</si>
  <si>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</si>
  <si>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</si>
  <si>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</si>
  <si>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</si>
  <si>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</si>
  <si>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</si>
  <si>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</si>
  <si>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</si>
  <si>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</si>
  <si>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</si>
  <si>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</si>
  <si>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</si>
  <si>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</si>
  <si>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</si>
  <si>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</si>
  <si>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</si>
  <si>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</si>
  <si>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</si>
  <si>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</si>
  <si>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</si>
  <si>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</si>
  <si>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</si>
  <si>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</si>
  <si>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</si>
  <si>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</si>
  <si>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</si>
  <si>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</si>
  <si>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</si>
  <si>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</si>
  <si>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</si>
  <si>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</si>
  <si>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</si>
  <si>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</si>
  <si>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</si>
  <si>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</si>
  <si>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</si>
  <si>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</si>
  <si>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</si>
  <si>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</si>
  <si>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</si>
  <si>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</si>
  <si>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</si>
  <si>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</si>
  <si>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</si>
  <si>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</si>
  <si>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</si>
  <si>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</si>
  <si>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</si>
  <si>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</si>
  <si>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</si>
  <si>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</si>
  <si>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</si>
  <si>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</si>
  <si>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</si>
  <si>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</si>
  <si>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</si>
  <si>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</si>
  <si>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</si>
  <si>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</si>
  <si>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</si>
  <si>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</si>
  <si>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</si>
  <si>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</si>
  <si>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</si>
  <si>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</si>
  <si>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</si>
  <si>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</si>
  <si>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</si>
  <si>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</si>
  <si>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</si>
  <si>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</si>
  <si>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</si>
  <si>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</si>
  <si>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</si>
  <si>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</si>
  <si>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</si>
  <si>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</si>
  <si>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</si>
  <si>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</si>
  <si>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</si>
  <si>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</si>
  <si>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</si>
  <si>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</si>
  <si>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</si>
  <si>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</si>
  <si>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</si>
  <si>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</si>
  <si>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</si>
  <si>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</si>
  <si>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</si>
  <si>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</si>
  <si>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</si>
  <si>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</si>
  <si>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</si>
  <si>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</si>
  <si>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</si>
  <si>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</si>
  <si>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</si>
  <si>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</si>
  <si>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</si>
  <si>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</si>
  <si>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</si>
  <si>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</si>
  <si>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</si>
  <si>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</si>
  <si>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</si>
  <si>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</si>
  <si>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</si>
  <si>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</si>
  <si>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</si>
  <si>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</si>
  <si>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</si>
  <si>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</si>
  <si>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</si>
  <si>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</si>
  <si>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</si>
  <si>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</si>
  <si>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</si>
  <si>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</si>
  <si>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</si>
  <si>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</si>
  <si>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</si>
  <si>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</si>
  <si>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</si>
  <si>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</si>
  <si>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</si>
  <si>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</si>
  <si>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</si>
  <si>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</si>
  <si>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</si>
  <si>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</si>
  <si>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</si>
  <si>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</si>
  <si>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</si>
  <si>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</si>
  <si>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</si>
  <si>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</si>
  <si>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</si>
  <si>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</si>
  <si>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</si>
  <si>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</si>
  <si>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</si>
  <si>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</si>
  <si>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</si>
  <si>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</si>
  <si>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</si>
  <si>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</si>
  <si>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</si>
  <si>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</si>
  <si>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</si>
  <si>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</si>
  <si>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</si>
  <si>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</si>
  <si>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</si>
  <si>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</si>
  <si>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</si>
  <si>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</si>
  <si>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</si>
  <si>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</si>
  <si>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</si>
  <si>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</si>
  <si>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</si>
  <si>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</si>
  <si>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</si>
  <si>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</si>
  <si>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</si>
  <si>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</si>
  <si>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</si>
  <si>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</si>
  <si>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</si>
  <si>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</si>
  <si>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</si>
  <si>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</si>
  <si>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</si>
  <si>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</si>
  <si>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</si>
  <si>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</si>
  <si>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</si>
  <si>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</si>
  <si>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</si>
  <si>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</si>
  <si>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</si>
  <si>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</si>
  <si>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</si>
  <si>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</si>
  <si>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</si>
  <si>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</si>
  <si>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</si>
  <si>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</si>
  <si>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</si>
  <si>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</si>
  <si>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</si>
  <si>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</si>
  <si>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</si>
  <si>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</si>
  <si>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</si>
  <si>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</si>
  <si>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</si>
  <si>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</si>
  <si>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</si>
  <si>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</si>
  <si>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</si>
  <si>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</si>
  <si>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</si>
  <si>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</si>
  <si>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</si>
  <si>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</si>
  <si>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</si>
  <si>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</si>
  <si>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</si>
  <si>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</si>
  <si>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</si>
  <si>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</si>
  <si>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</si>
  <si>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</si>
  <si>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</si>
  <si>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</si>
  <si>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</si>
  <si>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</si>
  <si>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</si>
  <si>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</si>
  <si>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</si>
  <si>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</si>
  <si>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</si>
  <si>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</si>
  <si>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</si>
  <si>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</si>
  <si>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</si>
  <si>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</si>
  <si>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</si>
  <si>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</si>
  <si>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</si>
  <si>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</si>
  <si>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</si>
  <si>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</si>
  <si>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</si>
  <si>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</si>
  <si>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</si>
  <si>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</si>
  <si>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</si>
  <si>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</si>
  <si>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</si>
  <si>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</si>
  <si>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</si>
  <si>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</si>
  <si>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</si>
  <si>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</si>
  <si>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</si>
  <si>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</si>
  <si>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</si>
  <si>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</si>
  <si>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</si>
  <si>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</si>
  <si>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</si>
  <si>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</si>
  <si>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</si>
  <si>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</si>
  <si>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</si>
  <si>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</si>
  <si>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</si>
  <si>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</si>
  <si>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</si>
  <si>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</si>
  <si>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</si>
  <si>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</si>
  <si>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</si>
  <si>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</si>
  <si>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</si>
  <si>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</si>
  <si>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</si>
  <si>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</si>
  <si>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</si>
  <si>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</si>
  <si>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</si>
  <si>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</si>
  <si>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</si>
  <si>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</si>
  <si>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</si>
  <si>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</si>
  <si>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</si>
  <si>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</si>
  <si>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</si>
  <si>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</si>
  <si>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</si>
  <si>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</si>
  <si>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</si>
  <si>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</si>
  <si>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</si>
  <si>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</si>
  <si>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</si>
  <si>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</si>
  <si>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</si>
  <si>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</si>
  <si>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</si>
  <si>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</si>
  <si>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</si>
  <si>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</si>
  <si>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</si>
  <si>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</si>
  <si>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</si>
  <si>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</si>
  <si>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</si>
  <si>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</si>
  <si>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</si>
  <si>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</si>
  <si>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</si>
  <si>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</si>
  <si>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</si>
  <si>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</si>
  <si>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</si>
  <si>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</si>
  <si>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</si>
  <si>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</si>
  <si>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</si>
  <si>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</si>
  <si>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</si>
  <si>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</si>
  <si>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</si>
  <si>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</si>
  <si>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</si>
  <si>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</si>
  <si>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</si>
  <si>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</si>
  <si>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</si>
  <si>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</si>
  <si>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</si>
  <si>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</si>
  <si>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</si>
  <si>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</si>
  <si>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</si>
  <si>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</si>
  <si>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</si>
  <si>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</si>
  <si>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</si>
  <si>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</si>
  <si>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</si>
  <si>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</si>
  <si>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</si>
  <si>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</si>
  <si>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</si>
  <si>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</si>
  <si>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</si>
  <si>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</si>
  <si>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</si>
  <si>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</si>
  <si>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</si>
  <si>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</si>
  <si>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</si>
  <si>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</si>
  <si>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</si>
  <si>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</si>
  <si>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</si>
  <si>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</si>
  <si>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</si>
  <si>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</si>
  <si>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</si>
  <si>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</si>
  <si>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</si>
  <si>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</si>
  <si>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</si>
  <si>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</si>
  <si>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</si>
  <si>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</si>
  <si>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</si>
  <si>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</si>
  <si>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</si>
  <si>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</si>
  <si>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</si>
  <si>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</si>
  <si>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</si>
  <si>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</si>
  <si>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</si>
  <si>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</si>
  <si>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</si>
  <si>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</si>
  <si>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</si>
  <si>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</si>
  <si>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</si>
  <si>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</si>
  <si>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</si>
  <si>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</si>
  <si>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</si>
  <si>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</si>
  <si>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</si>
  <si>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</si>
  <si>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</si>
  <si>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</si>
  <si>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</si>
  <si>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</si>
  <si>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</si>
  <si>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</si>
  <si>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</si>
  <si>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</si>
  <si>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</si>
  <si>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</si>
  <si>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</si>
  <si>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</si>
  <si>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</si>
  <si>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</si>
  <si>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</si>
  <si>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</si>
  <si>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</si>
  <si>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</si>
  <si>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</si>
  <si>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</si>
  <si>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</si>
  <si>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</si>
  <si>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</si>
  <si>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</si>
  <si>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</si>
  <si>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</si>
  <si>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</si>
  <si>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</si>
  <si>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</si>
  <si>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</si>
  <si>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</si>
  <si>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</si>
  <si>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</si>
  <si>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</si>
  <si>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</si>
  <si>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</si>
  <si>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</si>
  <si>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</si>
  <si>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</si>
  <si>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</si>
  <si>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</si>
  <si>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</si>
  <si>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</si>
  <si>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</si>
  <si>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</si>
  <si>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</si>
  <si>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</si>
  <si>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</si>
  <si>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</si>
  <si>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</si>
  <si>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</si>
  <si>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</si>
  <si>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</si>
  <si>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</si>
  <si>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</si>
  <si>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</si>
  <si>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</si>
  <si>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</si>
  <si>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</si>
  <si>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</si>
  <si>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</si>
  <si>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</si>
  <si>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</si>
  <si>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</si>
  <si>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</si>
  <si>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</si>
  <si>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</si>
  <si>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</si>
  <si>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</si>
  <si>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</si>
  <si>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</si>
  <si>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</si>
  <si>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</si>
  <si>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</si>
  <si>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</si>
  <si>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</si>
  <si>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</si>
  <si>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</si>
  <si>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</si>
  <si>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</si>
  <si>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</si>
  <si>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</si>
  <si>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</si>
  <si>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</si>
  <si>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</si>
  <si>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</si>
  <si>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</si>
  <si>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</si>
  <si>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</si>
  <si>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</si>
  <si>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</si>
  <si>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</si>
  <si>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</si>
  <si>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</si>
  <si>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</si>
  <si>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</si>
  <si>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</si>
  <si>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</si>
  <si>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</si>
  <si>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</si>
  <si>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</si>
  <si>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</si>
  <si>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</si>
  <si>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</si>
  <si>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</si>
  <si>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</si>
  <si>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</si>
  <si>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</si>
  <si>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</si>
  <si>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</si>
  <si>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</si>
  <si>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</si>
  <si>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</si>
  <si>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</si>
  <si>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</si>
  <si>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</si>
  <si>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</si>
  <si>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</si>
  <si>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</si>
  <si>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</si>
  <si>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</si>
  <si>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</si>
  <si>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</si>
  <si>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</si>
  <si>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</si>
  <si>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</si>
  <si>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</si>
  <si>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</si>
  <si>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</si>
  <si>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</si>
  <si>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</si>
  <si>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</si>
  <si>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</si>
  <si>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</si>
  <si>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</si>
  <si>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</si>
  <si>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</si>
  <si>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</si>
  <si>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</si>
  <si>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</si>
  <si>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</si>
  <si>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</si>
  <si>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</si>
  <si>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</si>
  <si>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</si>
  <si>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</si>
  <si>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</si>
  <si>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</si>
  <si>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</si>
  <si>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</si>
  <si>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</si>
  <si>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</si>
  <si>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</si>
  <si>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</si>
  <si>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</si>
  <si>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</si>
  <si>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</si>
  <si>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</si>
  <si>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</si>
  <si>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</si>
  <si>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</si>
  <si>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</si>
  <si>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</si>
  <si>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</si>
  <si>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</si>
  <si>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</si>
  <si>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</si>
  <si>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</si>
  <si>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</si>
  <si>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</si>
  <si>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</si>
  <si>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</si>
  <si>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</si>
  <si>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</si>
  <si>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</si>
  <si>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</si>
  <si>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</si>
  <si>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</si>
  <si>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</si>
  <si>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</si>
  <si>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</si>
  <si>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</si>
  <si>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</si>
  <si>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</si>
  <si>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</si>
  <si>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</si>
  <si>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</si>
  <si>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</si>
  <si>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</si>
  <si>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</si>
  <si>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</si>
  <si>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</si>
  <si>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</si>
  <si>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</si>
  <si>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</si>
  <si>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</si>
  <si>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</si>
  <si>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</si>
  <si>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</si>
  <si>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</si>
  <si>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</si>
  <si>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</si>
  <si>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</si>
  <si>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</si>
  <si>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</si>
  <si>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</si>
  <si>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</si>
  <si>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</si>
  <si>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</si>
  <si>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</si>
  <si>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</si>
  <si>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</si>
  <si>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</si>
  <si>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</si>
  <si>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</si>
  <si>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</si>
  <si>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</si>
  <si>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</si>
  <si>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</si>
  <si>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</si>
  <si>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</si>
  <si>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</si>
  <si>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</si>
  <si>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</si>
  <si>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</si>
  <si>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</si>
  <si>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</si>
  <si>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</si>
  <si>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</si>
  <si>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</si>
  <si>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</si>
  <si>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</si>
  <si>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</si>
  <si>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</si>
  <si>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</si>
  <si>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</si>
  <si>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</si>
  <si>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</si>
  <si>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</si>
  <si>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</si>
  <si>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</si>
  <si>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</si>
  <si>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</si>
  <si>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</si>
  <si>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</si>
  <si>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</si>
  <si>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</si>
  <si>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</si>
  <si>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</si>
  <si>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</si>
  <si>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</si>
  <si>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</si>
  <si>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</si>
  <si>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</si>
  <si>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</si>
  <si>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</si>
  <si>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</si>
  <si>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</si>
  <si>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</si>
  <si>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</si>
  <si>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</si>
  <si>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</si>
  <si>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</si>
  <si>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</si>
  <si>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</si>
  <si>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</si>
  <si>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</si>
  <si>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</si>
  <si>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</si>
  <si>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</si>
  <si>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</si>
  <si>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</si>
  <si>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</si>
  <si>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</si>
  <si>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</si>
  <si>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</si>
  <si>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</si>
  <si>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</si>
  <si>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</si>
  <si>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</si>
  <si>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</si>
  <si>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</si>
  <si>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</si>
  <si>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</si>
  <si>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</si>
  <si>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</si>
  <si>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</si>
  <si>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</si>
  <si>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</si>
  <si>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</si>
  <si>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</si>
  <si>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</si>
  <si>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</si>
  <si>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</si>
  <si>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</si>
  <si>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</si>
  <si>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</si>
  <si>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</si>
  <si>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</si>
  <si>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</si>
  <si>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</si>
  <si>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</si>
  <si>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</si>
  <si>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</si>
  <si>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</si>
  <si>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</si>
  <si>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</si>
  <si>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</si>
  <si>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</si>
  <si>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</si>
  <si>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</si>
  <si>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</si>
  <si>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</si>
  <si>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</si>
  <si>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</si>
  <si>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</si>
  <si>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</si>
  <si>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</si>
  <si>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</si>
  <si>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</si>
  <si>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</si>
  <si>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</si>
  <si>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</si>
  <si>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</si>
  <si>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</si>
  <si>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</si>
  <si>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</si>
  <si>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</si>
  <si>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</si>
  <si>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</si>
  <si>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</si>
  <si>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</si>
  <si>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</si>
  <si>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</si>
  <si>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</si>
  <si>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</si>
  <si>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</si>
  <si>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</si>
  <si>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</si>
  <si>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</si>
  <si>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</si>
  <si>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</si>
  <si>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</si>
  <si>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</si>
  <si>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</si>
  <si>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</si>
  <si>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</si>
  <si>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</si>
  <si>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</si>
  <si>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</si>
  <si>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</si>
  <si>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</si>
  <si>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</si>
  <si>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</si>
  <si>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</si>
  <si>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</si>
  <si>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</si>
  <si>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</si>
  <si>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</si>
  <si>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</si>
  <si>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</si>
  <si>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</si>
  <si>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</si>
  <si>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</si>
  <si>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</si>
  <si>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</si>
  <si>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</si>
  <si>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</si>
  <si>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</si>
  <si>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</si>
  <si>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</si>
  <si>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</si>
  <si>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</si>
  <si>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</si>
  <si>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</si>
  <si>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</si>
  <si>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</si>
  <si>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</si>
  <si>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</si>
  <si>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</si>
  <si>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</si>
  <si>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</si>
  <si>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</si>
  <si>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</si>
  <si>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</si>
  <si>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</si>
  <si>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</si>
  <si>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</si>
  <si>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</si>
  <si>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</si>
  <si>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</si>
  <si>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</si>
  <si>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</si>
  <si>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</si>
  <si>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</si>
  <si>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</si>
  <si>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</si>
  <si>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</si>
  <si>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</si>
  <si>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</si>
  <si>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</si>
  <si>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</si>
  <si>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</si>
  <si>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</si>
  <si>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</si>
  <si>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</si>
  <si>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</si>
  <si>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</si>
  <si>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</si>
  <si>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</si>
  <si>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</si>
  <si>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</si>
  <si>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</si>
  <si>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</si>
  <si>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</si>
  <si>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</si>
  <si>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</si>
  <si>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</si>
  <si>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</si>
  <si>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</si>
  <si>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</si>
  <si>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</si>
  <si>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</si>
  <si>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</si>
  <si>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</si>
  <si>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</si>
  <si>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</si>
  <si>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</si>
  <si>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</si>
  <si>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</si>
  <si>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</si>
  <si>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</si>
  <si>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</si>
  <si>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</si>
  <si>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</si>
  <si>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</si>
  <si>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</si>
  <si>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</si>
  <si>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</si>
  <si>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</si>
  <si>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</si>
  <si>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</si>
  <si>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</si>
  <si>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</si>
  <si>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</si>
  <si>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</si>
  <si>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</si>
  <si>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</si>
  <si>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</si>
  <si>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</si>
  <si>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</si>
  <si>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</si>
  <si>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</si>
  <si>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</si>
  <si>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</si>
  <si>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</si>
  <si>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</si>
  <si>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</si>
  <si>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</si>
  <si>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</si>
  <si>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</si>
  <si>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</si>
  <si>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</si>
  <si>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</si>
  <si>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</si>
  <si>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</si>
  <si>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</si>
  <si>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</si>
  <si>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</si>
  <si>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</si>
  <si>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</si>
  <si>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</si>
  <si>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</si>
  <si>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</si>
  <si>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</si>
  <si>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</si>
  <si>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</si>
  <si>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</si>
  <si>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</si>
  <si>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</si>
  <si>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</si>
  <si>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</si>
  <si>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</si>
  <si>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</si>
  <si>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</si>
  <si>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</si>
  <si>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</si>
  <si>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</si>
  <si>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</si>
  <si>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</si>
  <si>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</si>
  <si>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</si>
  <si>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</si>
  <si>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</si>
  <si>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</si>
  <si>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</si>
  <si>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</si>
  <si>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</si>
  <si>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</si>
  <si>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</si>
  <si>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</si>
  <si>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</si>
  <si>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</si>
  <si>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</si>
  <si>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</si>
  <si>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</si>
  <si>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</si>
  <si>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</si>
  <si>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</si>
  <si>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</si>
  <si>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</si>
  <si>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</si>
  <si>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</si>
  <si>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</si>
  <si>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</si>
  <si>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</si>
  <si>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</si>
  <si>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</si>
  <si>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</si>
  <si>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</si>
  <si>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</si>
  <si>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</si>
  <si>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</si>
  <si>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</si>
  <si>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</si>
  <si>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</si>
  <si>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</si>
  <si>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</si>
  <si>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</si>
  <si>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</si>
  <si>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</si>
  <si>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</si>
  <si>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</si>
  <si>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</si>
  <si>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</si>
  <si>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</si>
  <si>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</si>
  <si>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</si>
  <si>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</si>
  <si>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</si>
  <si>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</si>
  <si>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</si>
  <si>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</si>
  <si>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</si>
  <si>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</si>
  <si>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</si>
  <si>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</si>
  <si>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</si>
  <si>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</si>
  <si>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</si>
  <si>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</si>
  <si>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</si>
  <si>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</si>
  <si>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</si>
  <si>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</si>
  <si>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</si>
  <si>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</si>
  <si>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</si>
  <si>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</si>
  <si>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</si>
  <si>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</si>
  <si>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</si>
  <si>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</si>
  <si>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</si>
  <si>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</si>
  <si>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</si>
  <si>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</si>
  <si>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</si>
  <si>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</si>
  <si>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</si>
  <si>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</si>
  <si>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</si>
  <si>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</si>
  <si>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</si>
  <si>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</si>
  <si>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</si>
  <si>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</si>
  <si>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</si>
  <si>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</si>
  <si>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</si>
  <si>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</si>
  <si>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</si>
  <si>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</si>
  <si>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</si>
  <si>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</si>
  <si>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</si>
  <si>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</si>
  <si>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</si>
  <si>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</si>
  <si>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</si>
  <si>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</si>
  <si>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</si>
  <si>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</si>
  <si>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</si>
  <si>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</si>
  <si>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</si>
  <si>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</si>
  <si>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</si>
  <si>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</si>
  <si>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</si>
  <si>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</si>
  <si>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</si>
  <si>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</si>
  <si>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</si>
  <si>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</si>
  <si>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</si>
  <si>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</si>
  <si>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</si>
  <si>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</si>
  <si>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</si>
  <si>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</si>
  <si>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</si>
  <si>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</si>
  <si>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</si>
  <si>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</si>
  <si>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</si>
  <si>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</si>
  <si>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</si>
  <si>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</si>
  <si>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</si>
  <si>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</si>
  <si>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</si>
  <si>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</si>
  <si>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</si>
  <si>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</si>
  <si>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</si>
  <si>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</si>
  <si>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</si>
  <si>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</si>
  <si>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</si>
  <si>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</si>
  <si>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</si>
  <si>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</si>
  <si>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</si>
  <si>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</si>
  <si>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</si>
  <si>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</si>
  <si>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</si>
  <si>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</si>
  <si>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</si>
  <si>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</si>
  <si>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</si>
  <si>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</si>
  <si>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</si>
  <si>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</si>
  <si>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</si>
  <si>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</si>
  <si>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</si>
  <si>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</si>
  <si>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</si>
  <si>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</si>
  <si>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</si>
  <si>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</si>
  <si>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</si>
  <si>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</si>
  <si>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</si>
  <si>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</si>
  <si>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</si>
  <si>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</si>
  <si>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</si>
  <si>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</si>
  <si>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</si>
  <si>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</si>
  <si>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</si>
  <si>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</si>
  <si>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</si>
  <si>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</si>
  <si>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</si>
  <si>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</si>
  <si>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</si>
  <si>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</si>
  <si>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</si>
  <si>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</si>
  <si>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</si>
  <si>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</si>
  <si>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</si>
  <si>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</si>
  <si>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</si>
  <si>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</si>
  <si>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</si>
  <si>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</si>
  <si>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</si>
  <si>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</si>
  <si>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</si>
  <si>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</si>
  <si>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</si>
  <si>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</si>
  <si>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</si>
  <si>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</si>
  <si>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</si>
  <si>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</si>
  <si>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</si>
  <si>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</si>
  <si>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</si>
  <si>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</si>
  <si>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</si>
  <si>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</si>
  <si>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</si>
  <si>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</si>
  <si>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</si>
  <si>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</si>
  <si>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</si>
  <si>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</si>
  <si>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</si>
  <si>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</si>
  <si>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</si>
  <si>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</si>
  <si>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</si>
  <si>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</si>
  <si>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</si>
  <si>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</si>
  <si>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</si>
  <si>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</si>
  <si>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</si>
  <si>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</si>
  <si>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</si>
  <si>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</si>
  <si>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</si>
  <si>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</si>
  <si>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</si>
  <si>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</si>
  <si>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</si>
  <si>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</si>
  <si>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</si>
  <si>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</si>
  <si>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</si>
  <si>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</si>
  <si>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</si>
  <si>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</si>
  <si>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</si>
  <si>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</si>
  <si>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</si>
  <si>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</si>
  <si>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</si>
  <si>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</si>
  <si>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</si>
  <si>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</si>
  <si>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</si>
  <si>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</si>
  <si>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</si>
  <si>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</si>
  <si>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</si>
  <si>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</si>
  <si>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</si>
  <si>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</si>
  <si>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</si>
  <si>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</si>
  <si>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</si>
  <si>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</si>
  <si>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</si>
  <si>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</si>
  <si>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</si>
  <si>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</si>
  <si>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</si>
  <si>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</si>
  <si>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</si>
  <si>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</si>
  <si>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</si>
  <si>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</si>
  <si>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</si>
  <si>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</si>
  <si>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</si>
  <si>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</si>
  <si>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</si>
  <si>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</si>
  <si>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</si>
  <si>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</si>
  <si>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</si>
  <si>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</si>
  <si>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</si>
  <si>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</si>
  <si>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</si>
  <si>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</si>
  <si>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</si>
  <si>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</si>
  <si>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</si>
  <si>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</si>
  <si>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</si>
  <si>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</si>
  <si>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</si>
  <si>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</si>
  <si>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</si>
  <si>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</si>
  <si>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</si>
  <si>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</si>
  <si>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</si>
  <si>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</si>
  <si>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</si>
  <si>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</si>
  <si>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</si>
  <si>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</si>
  <si>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</si>
  <si>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</si>
  <si>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</si>
  <si>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</si>
  <si>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</si>
  <si>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</si>
  <si>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</si>
  <si>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</si>
  <si>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</si>
  <si>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</si>
  <si>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</si>
  <si>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</si>
  <si>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</si>
  <si>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</si>
  <si>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</si>
  <si>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</si>
  <si>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</si>
  <si>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</si>
  <si>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</si>
  <si>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</si>
  <si>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</si>
  <si>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</si>
  <si>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</si>
  <si>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</si>
  <si>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</si>
  <si>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</si>
  <si>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</si>
  <si>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</si>
  <si>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</si>
  <si>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</si>
  <si>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</si>
  <si>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</si>
  <si>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</si>
  <si>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</si>
  <si>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</si>
  <si>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</si>
  <si>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</si>
  <si>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</si>
  <si>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</si>
  <si>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</si>
  <si>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</si>
  <si>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</si>
  <si>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</si>
  <si>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</si>
  <si>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</si>
  <si>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</si>
  <si>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</si>
  <si>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</si>
  <si>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</si>
  <si>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</si>
  <si>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</si>
  <si>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</si>
  <si>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</si>
  <si>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</si>
  <si>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</si>
  <si>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</si>
  <si>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</si>
  <si>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</si>
  <si>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</si>
  <si>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</si>
  <si>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</si>
  <si>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</si>
  <si>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</si>
  <si>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</si>
  <si>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</si>
  <si>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</si>
  <si>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</si>
  <si>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</si>
  <si>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</si>
  <si>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</si>
  <si>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</si>
  <si>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</si>
  <si>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</si>
  <si>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</si>
  <si>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</si>
  <si>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</si>
  <si>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</si>
  <si>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</si>
  <si>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</si>
  <si>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</si>
  <si>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</si>
  <si>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</si>
  <si>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</si>
  <si>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</si>
  <si>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</si>
  <si>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</si>
  <si>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</si>
  <si>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</si>
  <si>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</si>
  <si>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</si>
  <si>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</si>
  <si>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</si>
  <si>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</si>
  <si>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</si>
  <si>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</si>
  <si>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</si>
  <si>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</si>
  <si>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</si>
  <si>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</si>
  <si>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</si>
  <si>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</si>
  <si>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</si>
  <si>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</si>
  <si>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</si>
  <si>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</si>
  <si>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</si>
  <si>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</si>
  <si>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</si>
  <si>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</si>
  <si>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</si>
  <si>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</si>
  <si>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</si>
  <si>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</si>
  <si>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</si>
  <si>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</si>
  <si>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</si>
  <si>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</si>
  <si>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</si>
  <si>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</si>
  <si>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</si>
  <si>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</si>
  <si>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</si>
  <si>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</si>
  <si>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</si>
  <si>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</si>
  <si>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</si>
  <si>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</si>
  <si>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</si>
  <si>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</si>
  <si>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</si>
  <si>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</si>
  <si>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</si>
  <si>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</si>
  <si>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</si>
  <si>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</si>
  <si>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</si>
  <si>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</si>
  <si>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</si>
  <si>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</si>
  <si>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</si>
  <si>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</si>
  <si>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</si>
  <si>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</si>
  <si>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</si>
  <si>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</si>
  <si>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</si>
  <si>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</si>
  <si>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</si>
  <si>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</si>
  <si>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</si>
  <si>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</si>
  <si>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</si>
  <si>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</si>
  <si>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</si>
  <si>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</si>
  <si>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</si>
  <si>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</si>
  <si>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</si>
  <si>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</si>
  <si>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</si>
  <si>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</si>
  <si>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</si>
  <si>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</si>
  <si>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</si>
  <si>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</si>
  <si>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</si>
  <si>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</si>
  <si>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</si>
  <si>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</si>
  <si>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</si>
  <si>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</si>
  <si>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</si>
  <si>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</si>
  <si>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</si>
  <si>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</si>
  <si>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</si>
  <si>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</si>
  <si>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</si>
  <si>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</si>
  <si>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</si>
  <si>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</si>
  <si>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</si>
  <si>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</si>
  <si>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</si>
  <si>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</si>
  <si>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</si>
  <si>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</si>
  <si>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</si>
  <si>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</si>
  <si>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</si>
  <si>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</si>
  <si>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</si>
  <si>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</si>
  <si>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</si>
  <si>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</si>
  <si>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</si>
  <si>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</si>
  <si>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</si>
  <si>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</si>
  <si>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</si>
  <si>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</si>
  <si>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</si>
  <si>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</si>
  <si>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</si>
  <si>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</si>
  <si>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</si>
  <si>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</si>
  <si>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</si>
  <si>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</si>
  <si>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</si>
  <si>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</si>
  <si>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</si>
  <si>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</si>
  <si>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</si>
  <si>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</si>
  <si>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</si>
  <si>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</si>
  <si>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</si>
  <si>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</si>
  <si>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</si>
  <si>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</si>
  <si>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</si>
  <si>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</si>
  <si>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</si>
  <si>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</si>
  <si>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</si>
  <si>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</si>
  <si>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</si>
  <si>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</si>
  <si>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</si>
  <si>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</si>
  <si>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</si>
  <si>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</si>
  <si>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</si>
  <si>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</si>
  <si>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</si>
  <si>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</si>
  <si>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</si>
  <si>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</si>
  <si>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</si>
  <si>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</si>
  <si>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</si>
  <si>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</si>
  <si>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</si>
  <si>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</si>
  <si>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</si>
  <si>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</si>
  <si>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</si>
  <si>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</si>
  <si>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</si>
  <si>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</si>
  <si>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</si>
  <si>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</si>
  <si>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</si>
  <si>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</si>
  <si>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</si>
  <si>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</si>
  <si>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</si>
  <si>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</si>
  <si>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</si>
  <si>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</si>
  <si>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</si>
  <si>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</si>
  <si>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</si>
  <si>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</si>
  <si>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</si>
  <si>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</si>
  <si>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</si>
  <si>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</si>
  <si>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</si>
  <si>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</si>
  <si>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</si>
  <si>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</si>
  <si>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</si>
  <si>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</si>
  <si>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</si>
  <si>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</si>
  <si>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</si>
  <si>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</si>
  <si>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</si>
  <si>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</si>
  <si>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</si>
  <si>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</si>
  <si>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</si>
  <si>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</si>
  <si>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</si>
  <si>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</si>
  <si>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</si>
  <si>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</si>
  <si>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</si>
  <si>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</si>
  <si>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</si>
  <si>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</si>
  <si>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</si>
  <si>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</si>
  <si>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</si>
  <si>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</si>
  <si>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</si>
  <si>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</si>
  <si>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</si>
  <si>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</si>
  <si>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</si>
  <si>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</si>
  <si>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</si>
  <si>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</si>
  <si>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</si>
  <si>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</si>
  <si>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</si>
  <si>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</si>
  <si>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</si>
  <si>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</si>
  <si>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</si>
  <si>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</si>
  <si>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</si>
  <si>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</si>
  <si>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</si>
  <si>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</si>
  <si>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</si>
  <si>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</si>
  <si>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</si>
  <si>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</si>
  <si>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</si>
  <si>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</si>
  <si>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</si>
  <si>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</si>
  <si>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</si>
  <si>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</si>
  <si>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</si>
  <si>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</si>
  <si>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</si>
  <si>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</si>
  <si>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</si>
  <si>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</si>
  <si>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</si>
  <si>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</si>
  <si>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</si>
  <si>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</si>
  <si>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</si>
  <si>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</si>
  <si>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</si>
  <si>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</si>
  <si>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</si>
  <si>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</si>
  <si>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</si>
  <si>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</si>
  <si>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</si>
  <si>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</si>
  <si>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</si>
  <si>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</si>
  <si>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</si>
  <si>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</si>
  <si>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</si>
  <si>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</si>
  <si>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</si>
  <si>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</si>
  <si>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</si>
  <si>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</si>
  <si>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</si>
  <si>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</si>
  <si>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</si>
  <si>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</si>
  <si>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</si>
  <si>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</si>
  <si>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</si>
  <si>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</si>
  <si>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</si>
  <si>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</si>
  <si>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</si>
  <si>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</si>
  <si>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</si>
  <si>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</si>
  <si>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</si>
  <si>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</si>
  <si>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</si>
  <si>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</si>
  <si>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</si>
  <si>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</si>
  <si>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</si>
  <si>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</si>
  <si>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</si>
  <si>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</si>
  <si>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</si>
  <si>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</si>
  <si>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</si>
  <si>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</si>
  <si>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</si>
  <si>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</si>
  <si>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</si>
  <si>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</si>
  <si>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</si>
  <si>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</si>
  <si>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</si>
  <si>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</si>
  <si>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</si>
  <si>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</si>
  <si>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</si>
  <si>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</si>
  <si>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</si>
  <si>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</si>
  <si>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</si>
  <si>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</si>
  <si>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</si>
  <si>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</si>
  <si>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</si>
  <si>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</si>
  <si>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</si>
  <si>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</si>
  <si>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</si>
  <si>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</si>
  <si>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</si>
  <si>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</si>
  <si>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</si>
  <si>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</si>
  <si>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</si>
  <si>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</si>
  <si>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</si>
  <si>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</si>
  <si>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</si>
  <si>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</si>
  <si>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</si>
  <si>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</si>
  <si>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</si>
  <si>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</si>
  <si>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</si>
  <si>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</si>
  <si>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</si>
  <si>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</si>
  <si>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</si>
  <si>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</si>
  <si>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</si>
  <si>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</si>
  <si>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</si>
  <si>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</si>
  <si>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</si>
  <si>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</si>
  <si>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</si>
  <si>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</si>
  <si>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</si>
  <si>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</si>
  <si>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</si>
  <si>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</si>
  <si>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</si>
  <si>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</si>
  <si>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</si>
  <si>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</si>
  <si>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</si>
  <si>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</si>
  <si>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</si>
  <si>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</si>
  <si>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</si>
  <si>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</si>
  <si>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</si>
  <si>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</si>
  <si>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</si>
  <si>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</si>
  <si>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</si>
  <si>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</si>
  <si>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</si>
  <si>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</si>
  <si>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</si>
  <si>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</si>
  <si>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</si>
  <si>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</si>
  <si>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</si>
  <si>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</si>
  <si>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</si>
  <si>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</si>
  <si>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</si>
  <si>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</si>
  <si>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</si>
  <si>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</si>
  <si>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</si>
  <si>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</si>
  <si>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</si>
  <si>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</si>
  <si>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</si>
  <si>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</si>
  <si>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</si>
  <si>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</si>
  <si>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</si>
  <si>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</si>
  <si>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</si>
  <si>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</si>
  <si>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</si>
  <si>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</si>
  <si>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</si>
  <si>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</si>
  <si>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</si>
  <si>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</si>
  <si>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</si>
  <si>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</si>
  <si>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</si>
  <si>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</si>
  <si>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</si>
  <si>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</si>
  <si>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</si>
  <si>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</si>
  <si>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</si>
  <si>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</si>
  <si>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</si>
  <si>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</si>
  <si>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</si>
  <si>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</si>
  <si>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</si>
  <si>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</si>
  <si>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</si>
  <si>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</si>
  <si>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</si>
  <si>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</si>
  <si>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</si>
  <si>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</si>
  <si>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</si>
  <si>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</si>
  <si>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</si>
  <si>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</si>
  <si>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</si>
  <si>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</si>
  <si>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</si>
  <si>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</si>
  <si>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</si>
  <si>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</si>
  <si>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</si>
  <si>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</si>
  <si>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</si>
  <si>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</si>
  <si>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</si>
  <si>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</si>
  <si>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</si>
  <si>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</si>
  <si>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</si>
  <si>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</si>
  <si>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</si>
  <si>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</si>
  <si>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</si>
  <si>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</si>
  <si>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</si>
  <si>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</si>
  <si>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</si>
  <si>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</si>
  <si>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</si>
  <si>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</si>
  <si>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</si>
  <si>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</si>
  <si>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</si>
  <si>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</si>
  <si>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</si>
  <si>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</si>
  <si>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</si>
  <si>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</si>
  <si>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</si>
  <si>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</si>
  <si>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</si>
  <si>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</si>
  <si>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</si>
  <si>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</si>
  <si>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</si>
  <si>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</si>
  <si>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</si>
  <si>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</si>
  <si>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</si>
  <si>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</si>
  <si>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</si>
  <si>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</si>
  <si>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</si>
  <si>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</si>
  <si>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</si>
  <si>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</si>
  <si>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</si>
  <si>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</si>
  <si>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</si>
  <si>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</si>
  <si>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</si>
  <si>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</si>
  <si>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</si>
  <si>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</si>
  <si>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</si>
  <si>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</si>
  <si>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</si>
  <si>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</si>
  <si>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</si>
  <si>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</si>
  <si>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</si>
  <si>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</si>
  <si>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</si>
  <si>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</si>
  <si>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</si>
  <si>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</si>
  <si>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</si>
  <si>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</si>
  <si>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</si>
  <si>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</si>
  <si>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</si>
  <si>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</si>
  <si>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</si>
  <si>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</si>
  <si>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</si>
  <si>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</si>
  <si>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</si>
  <si>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</si>
  <si>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</si>
  <si>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</si>
  <si>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</si>
  <si>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</si>
  <si>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</si>
  <si>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</si>
  <si>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</si>
  <si>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</si>
  <si>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</si>
  <si>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</si>
  <si>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</si>
  <si>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</si>
  <si>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</si>
  <si>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</si>
  <si>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</si>
  <si>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</si>
  <si>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</si>
  <si>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</si>
  <si>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</si>
  <si>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</si>
  <si>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</si>
  <si>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</si>
  <si>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</si>
  <si>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</si>
  <si>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</si>
  <si>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</si>
  <si>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</si>
  <si>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</si>
  <si>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</si>
  <si>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</si>
  <si>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</si>
  <si>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</si>
  <si>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</si>
  <si>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</si>
  <si>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</si>
  <si>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</si>
  <si>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</si>
  <si>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</si>
  <si>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</si>
  <si>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</si>
  <si>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</si>
  <si>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</si>
  <si>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</si>
  <si>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</si>
  <si>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</si>
  <si>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</si>
  <si>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</si>
  <si>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</si>
  <si>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</si>
  <si>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</si>
  <si>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</si>
  <si>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</si>
  <si>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</si>
  <si>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</si>
  <si>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</si>
  <si>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</si>
  <si>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</si>
  <si>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</si>
  <si>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</si>
  <si>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</si>
  <si>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</si>
  <si>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</si>
  <si>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</si>
  <si>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</si>
  <si>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</si>
  <si>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</si>
  <si>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</si>
  <si>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</si>
  <si>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</si>
  <si>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</si>
  <si>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</si>
  <si>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</si>
  <si>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</si>
  <si>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</si>
  <si>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</si>
  <si>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</si>
  <si>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</si>
  <si>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</si>
  <si>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</si>
  <si>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</si>
  <si>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</si>
  <si>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</si>
  <si>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</si>
  <si>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</si>
  <si>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</si>
  <si>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</si>
  <si>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</si>
  <si>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</si>
  <si>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</si>
  <si>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</si>
  <si>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</si>
  <si>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</si>
  <si>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</si>
  <si>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</si>
  <si>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</si>
  <si>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</si>
  <si>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</si>
  <si>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</si>
  <si>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</si>
  <si>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</si>
  <si>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</si>
  <si>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</si>
  <si>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</si>
  <si>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</si>
  <si>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</si>
  <si>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</si>
  <si>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</si>
  <si>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</si>
  <si>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</si>
  <si>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</si>
  <si>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</si>
  <si>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</si>
  <si>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</si>
  <si>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</si>
  <si>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</si>
  <si>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</si>
  <si>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</si>
  <si>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</si>
  <si>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</si>
  <si>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</si>
  <si>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</si>
  <si>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</si>
  <si>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</si>
  <si>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</si>
  <si>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</si>
  <si>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</si>
  <si>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</si>
  <si>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</si>
  <si>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</si>
  <si>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</si>
  <si>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</si>
  <si>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</si>
  <si>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</si>
  <si>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</si>
  <si>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</si>
  <si>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</si>
  <si>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</si>
  <si>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</si>
  <si>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</si>
  <si>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</si>
  <si>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</si>
  <si>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</si>
  <si>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</si>
  <si>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</si>
  <si>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</si>
  <si>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</si>
  <si>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</si>
  <si>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</si>
  <si>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</si>
  <si>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</si>
  <si>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</si>
  <si>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</si>
  <si>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</si>
  <si>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</si>
  <si>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</si>
  <si>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</si>
  <si>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</si>
  <si>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</si>
  <si>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</si>
  <si>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</si>
  <si>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</si>
  <si>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</si>
  <si>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</si>
  <si>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</si>
  <si>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</si>
  <si>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</si>
  <si>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</si>
  <si>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</si>
  <si>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</si>
  <si>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</si>
  <si>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</si>
  <si>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</si>
  <si>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</si>
  <si>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</si>
  <si>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</si>
  <si>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</si>
  <si>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</si>
  <si>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</si>
  <si>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</si>
  <si>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</si>
  <si>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</si>
  <si>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</si>
  <si>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</si>
  <si>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</si>
  <si>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</si>
  <si>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</si>
  <si>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</si>
  <si>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</si>
  <si>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</si>
  <si>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</si>
  <si>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</si>
  <si>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</si>
  <si>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</si>
  <si>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</si>
  <si>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</si>
  <si>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</si>
  <si>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</si>
  <si>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</si>
  <si>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</si>
  <si>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</si>
  <si>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</si>
  <si>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</si>
  <si>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</si>
  <si>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</si>
  <si>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</si>
  <si>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</si>
  <si>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</si>
  <si>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</si>
  <si>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</si>
  <si>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</si>
  <si>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</si>
  <si>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</si>
  <si>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</si>
  <si>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</si>
  <si>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</si>
  <si>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</si>
  <si>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</si>
  <si>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</si>
  <si>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</si>
  <si>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</si>
  <si>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</si>
  <si>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</si>
  <si>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</si>
  <si>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</si>
  <si>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</si>
  <si>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</si>
  <si>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</si>
  <si>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</si>
  <si>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</si>
  <si>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</si>
  <si>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</si>
  <si>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</si>
  <si>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</si>
  <si>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</si>
  <si>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</si>
  <si>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</si>
  <si>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</si>
  <si>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</si>
  <si>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</si>
  <si>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</si>
  <si>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</si>
  <si>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</si>
  <si>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</si>
  <si>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</si>
  <si>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</si>
  <si>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</si>
  <si>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</si>
  <si>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</si>
  <si>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</si>
  <si>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</si>
  <si>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</si>
  <si>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</si>
  <si>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</si>
  <si>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</si>
  <si>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</si>
  <si>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</si>
  <si>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</si>
  <si>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</si>
  <si>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</si>
  <si>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</si>
  <si>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</si>
  <si>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</si>
  <si>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</si>
  <si>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</si>
  <si>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</si>
  <si>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</si>
  <si>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</si>
  <si>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</si>
  <si>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</si>
  <si>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</si>
  <si>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</si>
  <si>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</si>
  <si>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</si>
  <si>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</si>
  <si>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</si>
  <si>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</si>
  <si>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</si>
  <si>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</si>
  <si>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</si>
  <si>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</si>
  <si>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</si>
  <si>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</si>
  <si>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</si>
  <si>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</si>
  <si>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</si>
  <si>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</si>
  <si>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</si>
  <si>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</si>
  <si>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</si>
  <si>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</si>
  <si>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</si>
  <si>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</si>
  <si>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</si>
  <si>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</si>
  <si>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</si>
  <si>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</si>
  <si>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</si>
  <si>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</si>
  <si>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</si>
  <si>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</si>
  <si>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</si>
  <si>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</si>
  <si>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</si>
  <si>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</si>
  <si>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</si>
  <si>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</si>
  <si>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</si>
  <si>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</si>
  <si>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</si>
  <si>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</si>
  <si>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</si>
  <si>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</si>
  <si>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</si>
  <si>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</si>
  <si>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</si>
  <si>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</si>
  <si>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</si>
  <si>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</si>
  <si>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</si>
  <si>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</si>
  <si>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</si>
  <si>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</si>
  <si>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</si>
  <si>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</si>
  <si>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</si>
  <si>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</si>
  <si>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</si>
  <si>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</si>
  <si>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</si>
  <si>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</si>
  <si>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</si>
  <si>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</si>
  <si>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</si>
  <si>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</si>
  <si>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</si>
  <si>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</si>
  <si>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</si>
  <si>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</si>
  <si>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</si>
  <si>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</si>
  <si>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</si>
  <si>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</si>
  <si>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</si>
  <si>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</si>
  <si>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</si>
  <si>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</si>
  <si>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</si>
  <si>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</si>
  <si>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</si>
  <si>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</si>
  <si>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</si>
  <si>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</si>
  <si>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</si>
  <si>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</si>
  <si>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</si>
  <si>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</si>
  <si>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</si>
  <si>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</si>
  <si>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</si>
  <si>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</si>
  <si>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</si>
  <si>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</si>
  <si>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</si>
  <si>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</si>
  <si>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</si>
  <si>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</si>
  <si>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</si>
  <si>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</si>
  <si>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</si>
  <si>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</si>
  <si>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</si>
  <si>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</si>
  <si>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</si>
  <si>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</si>
  <si>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</si>
  <si>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</si>
  <si>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</si>
  <si>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</si>
  <si>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</si>
  <si>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</si>
  <si>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</si>
  <si>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</si>
  <si>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</si>
  <si>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</si>
  <si>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</si>
  <si>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</si>
  <si>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</si>
  <si>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</si>
  <si>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</si>
  <si>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</si>
  <si>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</si>
  <si>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</si>
  <si>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</si>
  <si>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</si>
  <si>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</si>
  <si>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</si>
  <si>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</si>
  <si>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</si>
  <si>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</si>
  <si>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</si>
  <si>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</si>
  <si>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</si>
  <si>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</si>
  <si>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</si>
  <si>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</si>
  <si>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</si>
  <si>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</si>
  <si>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</si>
  <si>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</si>
  <si>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</si>
  <si>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</si>
  <si>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</si>
  <si>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</si>
  <si>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</si>
  <si>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</si>
  <si>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</si>
  <si>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</si>
  <si>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</si>
  <si>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</si>
  <si>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</si>
  <si>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</si>
  <si>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</si>
  <si>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</si>
  <si>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</si>
  <si>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</si>
  <si>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</si>
  <si>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</si>
  <si>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</si>
  <si>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</si>
  <si>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</si>
  <si>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</si>
  <si>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</si>
  <si>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</si>
  <si>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</si>
  <si>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</si>
  <si>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</si>
  <si>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</si>
  <si>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</si>
  <si>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</si>
  <si>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</si>
  <si>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</si>
  <si>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</si>
  <si>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</si>
  <si>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</si>
  <si>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</si>
  <si>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</si>
  <si>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</si>
  <si>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</si>
  <si>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</si>
  <si>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</si>
  <si>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</si>
  <si>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</si>
  <si>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</si>
  <si>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</si>
  <si>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</si>
  <si>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</si>
  <si>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</si>
  <si>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</si>
  <si>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</si>
  <si>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</si>
  <si>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</si>
  <si>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</si>
  <si>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</si>
  <si>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</si>
  <si>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</si>
  <si>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</si>
  <si>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</si>
  <si>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</si>
  <si>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</si>
  <si>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</si>
  <si>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</si>
  <si>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</si>
  <si>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</si>
  <si>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</si>
  <si>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</si>
  <si>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</si>
  <si>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</si>
  <si>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</si>
  <si>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</si>
  <si>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</si>
  <si>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</si>
  <si>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</si>
  <si>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</si>
  <si>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</si>
  <si>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</si>
  <si>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</si>
  <si>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</si>
  <si>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</si>
  <si>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</si>
  <si>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</si>
  <si>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</si>
  <si>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</si>
  <si>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</si>
  <si>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</si>
  <si>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</si>
  <si>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</si>
  <si>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</si>
  <si>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</si>
  <si>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</si>
  <si>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</si>
  <si>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</si>
  <si>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</si>
  <si>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</si>
  <si>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</si>
  <si>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</si>
  <si>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</si>
  <si>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</si>
  <si>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</si>
  <si>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</si>
  <si>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</si>
  <si>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</si>
  <si>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</si>
  <si>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</si>
  <si>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</si>
  <si>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</si>
  <si>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</si>
  <si>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</si>
  <si>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</si>
  <si>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</si>
  <si>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</si>
  <si>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</si>
  <si>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</si>
  <si>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</si>
  <si>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</si>
  <si>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</si>
  <si>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</si>
  <si>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</si>
  <si>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</si>
  <si>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</si>
  <si>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</si>
  <si>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</si>
  <si>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</si>
  <si>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</si>
  <si>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</si>
  <si>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</si>
  <si>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</si>
  <si>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</si>
  <si>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</si>
  <si>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</si>
  <si>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</si>
  <si>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</si>
  <si>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</si>
  <si>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</si>
  <si>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</si>
  <si>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</si>
  <si>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</si>
  <si>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</si>
  <si>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</si>
  <si>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</si>
  <si>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</si>
  <si>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</si>
  <si>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</si>
  <si>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</si>
  <si>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</si>
  <si>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</si>
  <si>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</si>
  <si>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</si>
  <si>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</si>
  <si>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</si>
  <si>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</si>
  <si>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</si>
  <si>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</si>
  <si>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</si>
  <si>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</si>
  <si>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</si>
  <si>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</si>
  <si>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</si>
  <si>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</si>
  <si>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</si>
  <si>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</si>
  <si>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</si>
  <si>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</si>
  <si>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</si>
  <si>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</si>
  <si>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</si>
  <si>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</si>
  <si>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</si>
  <si>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</si>
  <si>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</si>
  <si>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</si>
  <si>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</si>
  <si>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</si>
  <si>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</si>
  <si>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</si>
  <si>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</si>
  <si>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</si>
  <si>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</si>
  <si>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</si>
  <si>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</si>
  <si>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</si>
  <si>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</si>
  <si>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</si>
  <si>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</si>
  <si>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</si>
  <si>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</si>
  <si>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</si>
  <si>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</si>
  <si>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</si>
  <si>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</si>
  <si>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</si>
  <si>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</si>
  <si>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</si>
  <si>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</si>
  <si>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</si>
  <si>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</si>
  <si>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</si>
  <si>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</si>
  <si>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</si>
  <si>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</si>
  <si>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</si>
  <si>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</si>
  <si>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</si>
  <si>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</si>
  <si>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</si>
  <si>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</si>
  <si>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</si>
  <si>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</si>
  <si>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</si>
  <si>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</si>
  <si>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</si>
  <si>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</si>
  <si>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</si>
  <si>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</si>
  <si>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</si>
  <si>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</si>
  <si>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</si>
  <si>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</si>
  <si>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</si>
  <si>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</si>
  <si>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</si>
  <si>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</si>
  <si>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</si>
  <si>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</si>
  <si>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</si>
  <si>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</si>
  <si>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</si>
  <si>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</si>
  <si>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</si>
  <si>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</si>
  <si>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</si>
  <si>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</si>
  <si>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</si>
  <si>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</si>
  <si>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</si>
  <si>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</si>
  <si>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</si>
  <si>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</si>
  <si>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</si>
  <si>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</si>
  <si>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</si>
  <si>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</si>
  <si>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</si>
  <si>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</si>
  <si>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</si>
  <si>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</si>
  <si>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</si>
  <si>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</si>
  <si>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</si>
  <si>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</si>
  <si>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</si>
  <si>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</si>
  <si>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</si>
  <si>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</si>
  <si>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</si>
  <si>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</si>
  <si>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</si>
  <si>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</si>
  <si>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</si>
  <si>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</si>
  <si>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</si>
  <si>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</si>
  <si>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</si>
  <si>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</si>
  <si>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</si>
  <si>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</si>
  <si>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</si>
  <si>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</si>
  <si>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</si>
  <si>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</si>
  <si>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</si>
  <si>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</si>
  <si>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</si>
  <si>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</si>
  <si>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</si>
  <si>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</si>
  <si>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</si>
  <si>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</si>
  <si>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</si>
  <si>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</si>
  <si>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</si>
  <si>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</si>
  <si>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</si>
  <si>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</si>
  <si>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</si>
  <si>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</si>
  <si>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</si>
  <si>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</si>
  <si>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</si>
  <si>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</si>
  <si>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</si>
  <si>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</si>
  <si>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</si>
  <si>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</si>
  <si>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</si>
  <si>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</si>
  <si>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</si>
  <si>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</si>
  <si>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</si>
  <si>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</si>
  <si>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</si>
  <si>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</si>
  <si>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</si>
  <si>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</si>
  <si>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</si>
  <si>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</si>
  <si>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</si>
  <si>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</si>
  <si>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</si>
  <si>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</si>
  <si>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</si>
  <si>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</si>
  <si>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</si>
  <si>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</si>
  <si>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</si>
  <si>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</si>
  <si>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</si>
  <si>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</si>
  <si>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</si>
  <si>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</si>
  <si>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</si>
  <si>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</si>
  <si>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</si>
  <si>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</si>
  <si>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</si>
  <si>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</si>
  <si>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</si>
  <si>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</si>
  <si>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</si>
  <si>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</si>
  <si>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</si>
  <si>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</si>
  <si>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</si>
  <si>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</si>
  <si>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</si>
  <si>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</si>
  <si>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</si>
  <si>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</si>
  <si>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</si>
  <si>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</si>
  <si>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</si>
  <si>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</si>
  <si>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</si>
  <si>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</si>
  <si>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</si>
  <si>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</si>
  <si>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</si>
  <si>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</si>
  <si>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</si>
  <si>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</si>
  <si>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</si>
  <si>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</si>
  <si>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</si>
  <si>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</si>
  <si>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</si>
  <si>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</si>
  <si>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</si>
  <si>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</si>
  <si>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</si>
  <si>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</si>
  <si>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</si>
  <si>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</si>
  <si>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</si>
  <si>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</si>
  <si>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</si>
  <si>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</si>
  <si>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</si>
  <si>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</si>
  <si>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</si>
  <si>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</si>
  <si>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</si>
  <si>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</si>
  <si>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</si>
  <si>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</si>
  <si>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</si>
  <si>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</si>
  <si>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</si>
  <si>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</si>
  <si>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</si>
  <si>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</si>
  <si>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</si>
  <si>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</si>
  <si>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</si>
  <si>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</si>
  <si>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</si>
  <si>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</si>
  <si>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</si>
  <si>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</si>
  <si>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</si>
  <si>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</si>
  <si>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</si>
  <si>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</si>
  <si>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</si>
  <si>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</si>
  <si>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</si>
  <si>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</si>
  <si>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</si>
  <si>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</si>
  <si>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</si>
  <si>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</si>
  <si>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</si>
  <si>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</si>
  <si>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</si>
  <si>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</si>
  <si>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</si>
  <si>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</si>
  <si>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</si>
  <si>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</si>
  <si>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</si>
  <si>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</si>
  <si>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</si>
  <si>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</si>
  <si>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</si>
  <si>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</si>
  <si>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</si>
  <si>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</si>
  <si>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</si>
  <si>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</si>
  <si>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</si>
  <si>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</si>
  <si>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</si>
  <si>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</si>
  <si>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</si>
  <si>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</si>
  <si>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</si>
  <si>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</si>
  <si>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</si>
  <si>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</si>
  <si>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</si>
  <si>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</si>
  <si>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</si>
  <si>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</si>
  <si>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</si>
  <si>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</si>
  <si>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</si>
  <si>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</si>
  <si>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</si>
  <si>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</si>
  <si>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</si>
  <si>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</si>
  <si>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</si>
  <si>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</si>
  <si>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</si>
  <si>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</si>
  <si>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</si>
  <si>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</si>
  <si>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</si>
  <si>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</si>
  <si>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</si>
  <si>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</si>
  <si>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</si>
  <si>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</si>
  <si>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</si>
  <si>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</si>
  <si>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</si>
  <si>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</si>
  <si>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</si>
  <si>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</si>
  <si>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</si>
  <si>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</si>
  <si>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</si>
  <si>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</si>
  <si>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</si>
  <si>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</si>
  <si>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</si>
  <si>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</si>
  <si>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</si>
  <si>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</si>
  <si>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</si>
  <si>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</si>
  <si>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</si>
  <si>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</si>
  <si>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</si>
  <si>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</si>
  <si>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</si>
  <si>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</si>
  <si>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</si>
  <si>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</si>
  <si>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</si>
  <si>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</si>
  <si>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</si>
  <si>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</si>
  <si>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</si>
  <si>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</si>
  <si>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</si>
  <si>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</si>
  <si>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</si>
  <si>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</si>
  <si>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</si>
  <si>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</si>
  <si>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</si>
  <si>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</si>
  <si>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</si>
  <si>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</si>
  <si>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</si>
  <si>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</si>
  <si>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</si>
  <si>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</si>
  <si>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</si>
  <si>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</si>
  <si>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</si>
  <si>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</si>
  <si>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</si>
  <si>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</si>
  <si>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</si>
  <si>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</si>
  <si>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</si>
  <si>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</si>
  <si>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</si>
  <si>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</si>
  <si>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</si>
  <si>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</si>
  <si>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</si>
  <si>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</si>
  <si>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</si>
  <si>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</si>
  <si>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</si>
  <si>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</si>
  <si>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</si>
  <si>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</si>
  <si>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</si>
  <si>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</si>
  <si>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</si>
  <si>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</si>
  <si>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</si>
  <si>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</si>
  <si>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</si>
  <si>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</si>
  <si>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</si>
  <si>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</si>
  <si>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</si>
  <si>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</si>
  <si>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</si>
  <si>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</si>
  <si>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</si>
  <si>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</si>
  <si>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</si>
  <si>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</si>
  <si>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</si>
  <si>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</si>
  <si>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</si>
  <si>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</si>
  <si>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</si>
  <si>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</si>
  <si>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</si>
  <si>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</si>
  <si>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</si>
  <si>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</si>
  <si>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</si>
  <si>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</si>
  <si>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</si>
  <si>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</si>
  <si>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</si>
  <si>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</si>
  <si>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</si>
  <si>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</si>
  <si>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</si>
  <si>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</si>
  <si>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</si>
  <si>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</si>
  <si>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</si>
  <si>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</si>
  <si>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</si>
  <si>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</si>
  <si>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</si>
  <si>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</si>
  <si>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</si>
  <si>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</si>
  <si>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</si>
  <si>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</si>
  <si>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</si>
  <si>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</si>
  <si>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</si>
  <si>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</si>
  <si>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</si>
  <si>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</si>
  <si>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</si>
  <si>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</si>
  <si>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</si>
  <si>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</si>
  <si>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</si>
  <si>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</si>
  <si>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</si>
  <si>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</si>
  <si>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</si>
  <si>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</si>
  <si>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</si>
  <si>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</si>
  <si>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</si>
  <si>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</si>
  <si>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</si>
  <si>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</si>
  <si>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</si>
  <si>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</si>
  <si>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</si>
  <si>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</si>
  <si>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</si>
  <si>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</si>
  <si>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</si>
  <si>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</si>
  <si>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</si>
  <si>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</si>
  <si>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</si>
  <si>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</si>
  <si>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</si>
  <si>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</si>
  <si>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</si>
  <si>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</si>
  <si>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</si>
  <si>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</si>
  <si>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</si>
  <si>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</si>
  <si>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</si>
  <si>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</si>
  <si>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</si>
  <si>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</si>
  <si>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</si>
  <si>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</si>
  <si>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</si>
  <si>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</si>
  <si>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</si>
  <si>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</si>
  <si>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</si>
  <si>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</si>
  <si>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</si>
  <si>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</si>
  <si>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</si>
  <si>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</si>
  <si>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</si>
  <si>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</si>
  <si>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</si>
  <si>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</si>
  <si>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</si>
  <si>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</si>
  <si>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</si>
  <si>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</si>
  <si>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</si>
  <si>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</si>
  <si>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</si>
  <si>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</si>
  <si>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</si>
  <si>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</si>
  <si>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</si>
  <si>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</si>
  <si>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</si>
  <si>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</si>
  <si>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</si>
  <si>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</si>
  <si>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</si>
  <si>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</si>
  <si>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</si>
  <si>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</si>
  <si>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</si>
  <si>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</si>
  <si>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</si>
  <si>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</si>
  <si>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</si>
  <si>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</si>
  <si>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</si>
  <si>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</si>
  <si>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</si>
  <si>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</si>
  <si>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</si>
  <si>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</si>
  <si>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</si>
  <si>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</si>
  <si>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</si>
  <si>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</si>
  <si>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</si>
  <si>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</si>
  <si>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</si>
  <si>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</si>
  <si>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</si>
  <si>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</si>
  <si>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</si>
  <si>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</si>
  <si>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</si>
  <si>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</si>
  <si>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</si>
  <si>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</si>
  <si>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</si>
  <si>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</si>
  <si>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</si>
  <si>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</si>
  <si>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</si>
  <si>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</si>
  <si>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</si>
  <si>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</si>
  <si>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</si>
  <si>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</si>
  <si>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</si>
  <si>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</si>
  <si>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</si>
  <si>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</si>
  <si>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</si>
  <si>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</si>
  <si>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</si>
  <si>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</si>
  <si>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</si>
  <si>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</si>
  <si>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</si>
  <si>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</si>
  <si>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</si>
  <si>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</si>
  <si>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</si>
  <si>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</si>
  <si>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</si>
  <si>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</si>
  <si>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</si>
  <si>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</si>
  <si>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</si>
  <si>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</si>
  <si>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</si>
  <si>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</si>
  <si>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</si>
  <si>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</si>
  <si>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</si>
  <si>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</si>
  <si>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</si>
  <si>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</si>
  <si>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</si>
  <si>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</si>
  <si>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</si>
  <si>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</si>
  <si>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</si>
  <si>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</si>
  <si>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</si>
  <si>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</si>
  <si>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</si>
  <si>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</si>
  <si>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</si>
  <si>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</si>
  <si>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</si>
  <si>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</si>
  <si>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</si>
  <si>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</si>
  <si>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</si>
  <si>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</si>
  <si>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</si>
  <si>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</si>
  <si>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</si>
  <si>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</si>
  <si>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</si>
  <si>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</si>
  <si>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</si>
  <si>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</si>
  <si>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</si>
  <si>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</si>
  <si>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</si>
  <si>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</si>
  <si>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</si>
  <si>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</si>
  <si>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</si>
  <si>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</si>
  <si>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</si>
  <si>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</si>
  <si>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</si>
  <si>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</si>
  <si>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</si>
  <si>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</si>
  <si>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</si>
  <si>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</si>
  <si>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</si>
  <si>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</si>
  <si>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</si>
  <si>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</si>
  <si>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</si>
  <si>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</si>
  <si>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</si>
  <si>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</si>
  <si>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</si>
  <si>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</si>
  <si>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</si>
  <si>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</si>
  <si>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</si>
  <si>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</si>
  <si>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</si>
  <si>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</si>
  <si>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</si>
  <si>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</si>
  <si>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</si>
  <si>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</si>
  <si>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</si>
  <si>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</si>
  <si>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</si>
  <si>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</si>
  <si>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</si>
  <si>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</si>
  <si>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</si>
  <si>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</si>
  <si>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</si>
  <si>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</si>
  <si>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</si>
  <si>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</si>
  <si>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</si>
  <si>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</si>
  <si>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</si>
  <si>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</si>
  <si>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</si>
  <si>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</si>
  <si>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</si>
  <si>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</si>
  <si>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</si>
  <si>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</si>
  <si>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</si>
  <si>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</si>
  <si>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</si>
  <si>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</si>
  <si>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</si>
  <si>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</si>
  <si>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</si>
  <si>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</si>
  <si>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</si>
  <si>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</si>
  <si>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</si>
  <si>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</si>
  <si>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</si>
  <si>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</si>
  <si>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</si>
  <si>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</si>
  <si>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</si>
  <si>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</si>
  <si>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</si>
  <si>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</si>
  <si>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</si>
  <si>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</si>
  <si>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</si>
  <si>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</si>
  <si>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</si>
  <si>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</si>
  <si>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</si>
  <si>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</si>
  <si>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</si>
  <si>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</si>
  <si>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</si>
  <si>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</si>
  <si>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</si>
  <si>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</si>
  <si>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</si>
  <si>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</si>
  <si>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</si>
  <si>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</si>
  <si>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</si>
  <si>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</si>
  <si>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</si>
  <si>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</si>
  <si>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</si>
  <si>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</si>
  <si>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</si>
  <si>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</si>
  <si>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</si>
  <si>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</si>
  <si>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</si>
  <si>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</si>
  <si>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</si>
  <si>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</si>
  <si>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</si>
  <si>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</si>
  <si>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</si>
  <si>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</si>
  <si>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</si>
  <si>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</si>
  <si>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</si>
  <si>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</si>
  <si>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</si>
  <si>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</si>
  <si>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</si>
  <si>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</si>
  <si>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</si>
  <si>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</si>
  <si>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</si>
  <si>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</si>
  <si>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</si>
  <si>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</si>
  <si>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</si>
  <si>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</si>
  <si>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</si>
  <si>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</si>
  <si>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</si>
  <si>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</si>
  <si>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</si>
  <si>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</si>
  <si>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</si>
  <si>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</si>
  <si>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</si>
  <si>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</si>
  <si>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</si>
  <si>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</si>
  <si>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</si>
  <si>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</si>
  <si>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</si>
  <si>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</si>
  <si>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</si>
  <si>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</si>
  <si>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</si>
  <si>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</si>
  <si>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</si>
  <si>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</si>
  <si>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</si>
  <si>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</si>
  <si>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</si>
  <si>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</si>
  <si>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</si>
  <si>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</si>
  <si>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</si>
  <si>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</si>
  <si>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</si>
  <si>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</si>
  <si>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</si>
  <si>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</si>
  <si>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</si>
  <si>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</si>
  <si>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</si>
  <si>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</si>
  <si>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</si>
  <si>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</si>
  <si>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</si>
  <si>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</si>
  <si>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</si>
  <si>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</si>
  <si>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</si>
  <si>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</si>
  <si>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</si>
  <si>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</si>
  <si>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</si>
  <si>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</si>
  <si>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</si>
  <si>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</si>
  <si>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</si>
  <si>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</si>
  <si>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</si>
  <si>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</si>
  <si>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</si>
  <si>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</si>
  <si>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</si>
  <si>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</si>
  <si>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</si>
  <si>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</si>
  <si>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</si>
  <si>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</si>
  <si>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</si>
  <si>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</si>
  <si>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</si>
  <si>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</si>
  <si>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</si>
  <si>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</si>
  <si>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</si>
  <si>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</si>
  <si>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</si>
  <si>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</si>
  <si>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</si>
  <si>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</si>
  <si>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</si>
  <si>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</si>
  <si>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</si>
  <si>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</si>
  <si>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</si>
  <si>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</si>
  <si>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</si>
  <si>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</si>
  <si>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</si>
  <si>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</si>
  <si>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</si>
  <si>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</si>
  <si>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</si>
  <si>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</si>
  <si>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</si>
  <si>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</si>
  <si>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</si>
  <si>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</si>
  <si>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</si>
  <si>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</si>
  <si>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</si>
  <si>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</si>
  <si>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</si>
  <si>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</si>
  <si>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</si>
  <si>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</si>
  <si>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</si>
  <si>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</si>
  <si>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</si>
  <si>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</si>
  <si>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</si>
  <si>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</si>
  <si>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</si>
  <si>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</si>
  <si>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</si>
  <si>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</si>
  <si>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</si>
  <si>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</si>
  <si>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</si>
  <si>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</si>
  <si>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</si>
  <si>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</si>
  <si>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</si>
  <si>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</si>
  <si>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</si>
  <si>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</si>
  <si>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</si>
  <si>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</si>
  <si>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</si>
  <si>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</si>
  <si>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</si>
  <si>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</si>
  <si>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</si>
  <si>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</si>
  <si>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</si>
  <si>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</si>
  <si>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</si>
  <si>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</si>
  <si>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</si>
  <si>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</si>
  <si>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</si>
  <si>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</si>
  <si>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</si>
  <si>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</si>
  <si>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</si>
  <si>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</si>
  <si>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</si>
  <si>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</si>
  <si>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</si>
  <si>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</si>
  <si>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</si>
  <si>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</si>
  <si>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</si>
  <si>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</si>
  <si>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</si>
  <si>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</si>
  <si>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</si>
  <si>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</si>
  <si>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</si>
  <si>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</si>
  <si>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</si>
  <si>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</si>
  <si>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</si>
  <si>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</si>
  <si>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</si>
  <si>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</si>
  <si>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</si>
  <si>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</si>
  <si>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</si>
  <si>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</si>
  <si>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</si>
  <si>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</si>
  <si>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</si>
  <si>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</si>
  <si>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</si>
  <si>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</si>
  <si>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</si>
  <si>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</si>
  <si>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</si>
  <si>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</si>
  <si>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</si>
  <si>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</si>
  <si>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</si>
  <si>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</si>
  <si>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</si>
  <si>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</si>
  <si>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</si>
  <si>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</si>
  <si>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</si>
  <si>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</si>
  <si>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</si>
  <si>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</si>
  <si>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</si>
  <si>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</si>
  <si>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</si>
  <si>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</si>
  <si>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</si>
  <si>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</si>
  <si>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</si>
  <si>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</si>
  <si>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</si>
  <si>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</si>
  <si>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</si>
  <si>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</si>
  <si>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</si>
  <si>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</si>
  <si>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</si>
  <si>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</si>
  <si>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</si>
  <si>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</si>
  <si>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</si>
  <si>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</si>
  <si>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</si>
  <si>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</si>
  <si>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</si>
  <si>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</si>
  <si>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</si>
  <si>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</si>
  <si>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</si>
  <si>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</si>
  <si>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</si>
  <si>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</si>
  <si>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</si>
  <si>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</si>
  <si>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</si>
  <si>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</si>
  <si>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</si>
  <si>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</si>
  <si>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</si>
  <si>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</si>
  <si>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</si>
  <si>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</si>
  <si>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</si>
  <si>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</si>
  <si>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</si>
  <si>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</si>
  <si>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</si>
  <si>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</si>
  <si>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</si>
  <si>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</si>
  <si>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</si>
  <si>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</si>
  <si>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</si>
  <si>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</si>
  <si>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</si>
  <si>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</si>
  <si>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</si>
  <si>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</si>
  <si>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</si>
  <si>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</si>
  <si>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</si>
  <si>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</si>
  <si>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</si>
  <si>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</si>
  <si>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</si>
  <si>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</si>
  <si>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</si>
  <si>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</si>
  <si>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</si>
  <si>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</si>
  <si>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</si>
  <si>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</si>
  <si>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</si>
  <si>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</si>
  <si>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</si>
  <si>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</si>
  <si>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</si>
  <si>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</si>
  <si>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</si>
  <si>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</si>
  <si>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</si>
  <si>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</si>
  <si>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</si>
  <si>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</si>
  <si>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</si>
  <si>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</si>
  <si>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</si>
  <si>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</si>
  <si>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</si>
  <si>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</si>
  <si>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</si>
  <si>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</si>
  <si>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</si>
  <si>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</si>
  <si>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</si>
  <si>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</si>
  <si>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</si>
  <si>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</si>
  <si>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</si>
  <si>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</si>
  <si>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</si>
  <si>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</si>
  <si>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</si>
  <si>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</si>
  <si>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</si>
  <si>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</si>
  <si>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</si>
  <si>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</si>
  <si>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</si>
  <si>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</si>
  <si>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</si>
  <si>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</si>
  <si>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</si>
  <si>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</si>
  <si>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</si>
  <si>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</si>
  <si>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</si>
  <si>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</si>
  <si>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</si>
  <si>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</si>
  <si>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</si>
  <si>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</si>
  <si>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</si>
  <si>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</si>
  <si>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</si>
  <si>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</si>
  <si>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</si>
  <si>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</si>
  <si>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</si>
  <si>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</si>
  <si>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</si>
  <si>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</si>
  <si>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</si>
  <si>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</si>
  <si>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</si>
  <si>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</si>
  <si>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</si>
  <si>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</si>
  <si>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</si>
  <si>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</si>
  <si>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</si>
  <si>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</si>
  <si>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</si>
  <si>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</si>
  <si>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</si>
  <si>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</si>
  <si>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</si>
  <si>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</si>
  <si>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</si>
  <si>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</si>
  <si>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</si>
  <si>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</si>
  <si>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</si>
  <si>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</si>
  <si>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</si>
  <si>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</si>
  <si>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</si>
  <si>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</si>
  <si>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</si>
  <si>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</si>
  <si>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</si>
  <si>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</si>
  <si>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</si>
  <si>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</si>
  <si>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</si>
  <si>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</si>
  <si>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</si>
  <si>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</si>
  <si>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</si>
  <si>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</si>
  <si>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</si>
  <si>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</si>
  <si>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</si>
  <si>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</si>
  <si>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</si>
  <si>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</si>
  <si>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</si>
  <si>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</si>
  <si>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</si>
  <si>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</si>
  <si>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</si>
  <si>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</si>
  <si>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</si>
  <si>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</si>
  <si>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</si>
  <si>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</si>
  <si>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</si>
  <si>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</si>
  <si>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</si>
  <si>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</si>
  <si>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</si>
  <si>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</si>
  <si>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</si>
  <si>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</si>
  <si>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</si>
  <si>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</si>
  <si>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</si>
  <si>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</si>
  <si>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</si>
  <si>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</si>
  <si>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</si>
  <si>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</si>
  <si>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</si>
  <si>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</si>
  <si>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</si>
  <si>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</si>
  <si>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</si>
  <si>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</si>
  <si>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</si>
  <si>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</si>
  <si>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</si>
  <si>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</si>
  <si>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</si>
  <si>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</si>
  <si>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</si>
  <si>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</si>
  <si>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</si>
  <si>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</si>
  <si>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</si>
  <si>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</si>
  <si>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</si>
  <si>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</si>
  <si>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</si>
  <si>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</si>
  <si>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</si>
  <si>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</si>
  <si>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</si>
  <si>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</si>
  <si>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</si>
  <si>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</si>
  <si>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</si>
  <si>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</si>
  <si>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</si>
  <si>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</si>
  <si>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</si>
  <si>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</si>
  <si>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</si>
  <si>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</si>
  <si>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</si>
  <si>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</si>
  <si>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</si>
  <si>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</si>
  <si>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</si>
  <si>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</si>
  <si>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</si>
  <si>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</si>
  <si>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</si>
  <si>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</si>
  <si>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</si>
  <si>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</si>
  <si>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</si>
  <si>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</si>
  <si>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</si>
  <si>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</si>
  <si>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</si>
  <si>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</si>
  <si>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</si>
  <si>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</si>
  <si>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</si>
  <si>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</si>
  <si>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</si>
  <si>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</si>
  <si>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</si>
  <si>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</si>
  <si>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</si>
  <si>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</si>
  <si>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</si>
  <si>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</si>
  <si>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</si>
  <si>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</si>
  <si>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</si>
  <si>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</si>
  <si>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</si>
  <si>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</si>
  <si>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</si>
  <si>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</si>
  <si>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</si>
  <si>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</si>
  <si>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</si>
  <si>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</si>
  <si>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</si>
  <si>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</si>
  <si>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</si>
  <si>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</si>
  <si>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</si>
  <si>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</si>
  <si>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</si>
  <si>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</si>
  <si>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</si>
  <si>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</si>
  <si>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</si>
  <si>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</si>
  <si>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</si>
  <si>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</si>
  <si>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</si>
  <si>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</si>
  <si>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</si>
  <si>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</si>
  <si>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</si>
  <si>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</si>
  <si>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</si>
  <si>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</si>
  <si>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</si>
  <si>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</si>
  <si>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</si>
  <si>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</si>
  <si>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</si>
  <si>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</si>
  <si>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</si>
  <si>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</si>
  <si>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</si>
  <si>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</si>
  <si>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</si>
  <si>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</si>
  <si>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</si>
  <si>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</si>
  <si>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</si>
  <si>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</si>
  <si>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</si>
  <si>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</si>
  <si>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</si>
  <si>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</si>
  <si>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</si>
  <si>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</si>
  <si>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</si>
  <si>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</si>
  <si>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</si>
  <si>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</si>
  <si>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</si>
  <si>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</si>
  <si>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</si>
  <si>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</si>
  <si>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</si>
  <si>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</si>
  <si>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</si>
  <si>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</si>
  <si>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</si>
  <si>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</si>
  <si>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</si>
  <si>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</si>
  <si>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</si>
  <si>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</si>
  <si>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</si>
  <si>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</si>
  <si>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</si>
  <si>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</si>
  <si>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</si>
  <si>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</si>
  <si>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</si>
  <si>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</si>
  <si>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</si>
  <si>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</si>
  <si>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</si>
  <si>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</si>
  <si>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</si>
  <si>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</si>
  <si>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</si>
  <si>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</si>
  <si>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</si>
  <si>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</si>
  <si>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</si>
  <si>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</si>
  <si>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</si>
  <si>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</si>
  <si>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</si>
  <si>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</si>
  <si>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</si>
  <si>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</si>
  <si>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</si>
  <si>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</si>
  <si>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</si>
  <si>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</si>
  <si>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</si>
  <si>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</si>
  <si>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</si>
  <si>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</si>
  <si>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</si>
  <si>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</si>
  <si>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</si>
  <si>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</si>
  <si>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</si>
  <si>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</si>
  <si>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</si>
  <si>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</si>
  <si>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</si>
  <si>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</si>
  <si>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</si>
  <si>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</si>
  <si>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</si>
  <si>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</si>
  <si>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</si>
  <si>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</si>
  <si>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</si>
  <si>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</si>
  <si>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</si>
  <si>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</si>
  <si>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</si>
  <si>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</si>
  <si>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</si>
  <si>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</si>
  <si>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</si>
  <si>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</si>
  <si>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</si>
  <si>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</si>
  <si>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</si>
  <si>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</si>
  <si>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</si>
  <si>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</si>
  <si>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</si>
  <si>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</si>
  <si>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</si>
  <si>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</si>
  <si>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</si>
  <si>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</si>
  <si>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</si>
  <si>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</si>
  <si>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</si>
  <si>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</si>
  <si>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</si>
  <si>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</si>
  <si>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</si>
  <si>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</si>
  <si>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</si>
  <si>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</si>
  <si>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</si>
  <si>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</si>
  <si>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</si>
  <si>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</si>
  <si>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</si>
  <si>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</si>
  <si>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</si>
  <si>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</si>
  <si>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</si>
  <si>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</si>
  <si>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</si>
  <si>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</si>
  <si>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</si>
  <si>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</si>
  <si>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</si>
  <si>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</si>
  <si>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</si>
  <si>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</si>
  <si>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</si>
  <si>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</si>
  <si>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</si>
  <si>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</si>
  <si>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</si>
  <si>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</si>
  <si>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</si>
  <si>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</si>
  <si>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</si>
  <si>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</si>
  <si>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</si>
  <si>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</si>
  <si>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</si>
  <si>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</si>
  <si>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</si>
  <si>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</si>
  <si>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</si>
  <si>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</si>
  <si>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</si>
  <si>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</si>
  <si>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</si>
  <si>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</si>
  <si>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</si>
  <si>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</si>
  <si>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</si>
  <si>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</si>
  <si>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</si>
  <si>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</si>
  <si>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</si>
  <si>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</si>
  <si>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</si>
  <si>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</si>
  <si>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</si>
  <si>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</si>
  <si>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</si>
  <si>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</si>
  <si>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</si>
  <si>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</si>
  <si>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</si>
  <si>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</si>
  <si>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</si>
  <si>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</si>
  <si>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</si>
  <si>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</si>
  <si>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</si>
  <si>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</si>
  <si>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</si>
  <si>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</si>
  <si>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</si>
  <si>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</si>
  <si>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</si>
  <si>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</si>
  <si>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</si>
  <si>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</si>
  <si>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</si>
  <si>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</si>
  <si>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</si>
  <si>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</si>
  <si>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</si>
  <si>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</si>
  <si>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</si>
  <si>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</si>
  <si>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</si>
  <si>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</si>
  <si>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</si>
  <si>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</si>
  <si>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</si>
  <si>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</si>
  <si>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</si>
  <si>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</si>
  <si>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</si>
  <si>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</si>
  <si>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</si>
  <si>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</si>
  <si>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</si>
  <si>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</si>
  <si>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</si>
  <si>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</si>
  <si>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</si>
  <si>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</si>
  <si>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</si>
  <si>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</si>
  <si>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</si>
  <si>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</si>
  <si>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</si>
  <si>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</si>
  <si>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</si>
  <si>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</si>
  <si>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</si>
  <si>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</si>
  <si>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</si>
  <si>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</si>
  <si>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</si>
  <si>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</si>
  <si>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</si>
  <si>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</si>
  <si>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</si>
  <si>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</si>
  <si>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</si>
  <si>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</si>
  <si>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</si>
  <si>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</si>
  <si>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</si>
  <si>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</si>
  <si>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</si>
  <si>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</si>
  <si>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</si>
  <si>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</si>
  <si>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</si>
  <si>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</si>
  <si>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</si>
  <si>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</si>
  <si>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</si>
  <si>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</si>
  <si>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</si>
  <si>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</si>
  <si>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</si>
  <si>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</si>
  <si>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</si>
  <si>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</si>
  <si>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</si>
  <si>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</si>
  <si>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</si>
  <si>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</si>
  <si>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</si>
  <si>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</si>
  <si>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</si>
  <si>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</si>
  <si>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</si>
  <si>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</si>
  <si>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</si>
  <si>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</si>
  <si>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</si>
  <si>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</si>
  <si>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</si>
  <si>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</si>
  <si>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</si>
  <si>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</si>
  <si>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</si>
  <si>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</si>
  <si>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</si>
  <si>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</si>
  <si>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</si>
  <si>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</si>
  <si>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</si>
  <si>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</si>
  <si>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</si>
  <si>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</si>
  <si>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</si>
  <si>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</si>
  <si>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</si>
  <si>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</si>
  <si>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</si>
  <si>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</si>
  <si>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</si>
  <si>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</si>
  <si>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</si>
  <si>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</si>
  <si>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</si>
  <si>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</si>
  <si>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</si>
  <si>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</si>
  <si>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</si>
  <si>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</si>
  <si>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</si>
  <si>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</si>
  <si>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</si>
  <si>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</si>
  <si>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</si>
  <si>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</si>
  <si>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</si>
  <si>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</si>
  <si>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</si>
  <si>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</si>
  <si>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</si>
  <si>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</si>
  <si>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</si>
  <si>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</si>
  <si>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</si>
  <si>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</si>
  <si>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</si>
  <si>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</si>
  <si>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</si>
  <si>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</si>
  <si>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</si>
  <si>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</si>
  <si>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</si>
  <si>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</si>
  <si>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</si>
  <si>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</si>
  <si>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</si>
  <si>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</si>
  <si>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</si>
  <si>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</si>
  <si>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</si>
  <si>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</si>
  <si>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</si>
  <si>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</si>
  <si>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</si>
  <si>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</si>
  <si>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</si>
  <si>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</si>
  <si>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</si>
  <si>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</si>
  <si>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</si>
  <si>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</si>
  <si>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</si>
  <si>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</si>
  <si>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</si>
  <si>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</si>
  <si>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</si>
  <si>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</si>
  <si>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</si>
  <si>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</si>
  <si>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</si>
  <si>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</si>
  <si>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</si>
  <si>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</si>
  <si>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</si>
  <si>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</si>
  <si>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</si>
  <si>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</si>
  <si>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</si>
  <si>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</si>
  <si>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</si>
  <si>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</si>
  <si>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</si>
  <si>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</si>
  <si>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</si>
  <si>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</si>
  <si>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</si>
  <si>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</si>
  <si>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</si>
  <si>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</si>
  <si>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</si>
  <si>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</si>
  <si>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</si>
  <si>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</si>
  <si>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</si>
  <si>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</si>
  <si>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</si>
  <si>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</si>
  <si>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</si>
  <si>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</si>
  <si>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</si>
  <si>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</si>
  <si>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</si>
  <si>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</si>
  <si>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</si>
  <si>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</si>
  <si>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</si>
  <si>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</si>
  <si>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</si>
  <si>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</si>
  <si>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</si>
  <si>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</si>
  <si>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</si>
  <si>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</si>
  <si>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</si>
  <si>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</si>
  <si>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</si>
  <si>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</si>
  <si>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</si>
  <si>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</si>
  <si>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</si>
  <si>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</si>
  <si>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</si>
  <si>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</si>
  <si>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</si>
  <si>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</si>
  <si>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</si>
  <si>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</si>
  <si>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</si>
  <si>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</si>
  <si>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</si>
  <si>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</si>
  <si>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</si>
  <si>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</si>
  <si>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</si>
  <si>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</si>
  <si>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</si>
  <si>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</si>
  <si>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</si>
  <si>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</si>
  <si>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</si>
  <si>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</si>
  <si>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</si>
  <si>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</si>
  <si>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</si>
  <si>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</si>
  <si>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</si>
  <si>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</si>
  <si>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</si>
  <si>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</si>
  <si>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</si>
  <si>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</si>
  <si>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</si>
  <si>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</si>
  <si>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</si>
  <si>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</si>
  <si>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</si>
  <si>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</si>
  <si>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</si>
  <si>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</si>
  <si>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</si>
  <si>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</si>
  <si>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</si>
  <si>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</si>
  <si>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</si>
  <si>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</si>
  <si>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</si>
  <si>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</si>
  <si>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</si>
  <si>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</si>
  <si>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</si>
  <si>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</si>
  <si>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</si>
  <si>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</si>
  <si>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</si>
  <si>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</si>
  <si>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</si>
  <si>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</si>
  <si>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</si>
  <si>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</si>
  <si>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</si>
  <si>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</si>
  <si>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</si>
  <si>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</si>
  <si>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</si>
  <si>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</si>
  <si>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</si>
  <si>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</si>
  <si>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</si>
  <si>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</si>
  <si>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</si>
  <si>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</si>
  <si>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</si>
  <si>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</si>
  <si>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</si>
  <si>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</si>
  <si>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</si>
  <si>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</si>
  <si>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</si>
  <si>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</si>
  <si>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</si>
  <si>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</si>
  <si>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</si>
  <si>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</si>
  <si>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</si>
  <si>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</si>
  <si>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</si>
  <si>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</si>
  <si>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</si>
  <si>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</si>
  <si>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</si>
  <si>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</si>
  <si>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</si>
  <si>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</si>
  <si>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</si>
  <si>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</si>
  <si>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</si>
  <si>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</si>
  <si>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</si>
  <si>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</si>
  <si>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</si>
  <si>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</si>
  <si>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</si>
  <si>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</si>
  <si>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</si>
  <si>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</si>
  <si>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</si>
  <si>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</si>
  <si>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</si>
  <si>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</si>
  <si>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</si>
  <si>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</si>
  <si>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</si>
  <si>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</si>
  <si>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</si>
  <si>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</si>
  <si>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</si>
  <si>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</si>
  <si>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</si>
  <si>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</si>
  <si>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</si>
  <si>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</si>
  <si>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</si>
  <si>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</si>
  <si>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</si>
  <si>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</si>
  <si>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</si>
  <si>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</si>
  <si>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</si>
  <si>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</si>
  <si>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</si>
  <si>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</si>
  <si>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</si>
  <si>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</si>
  <si>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</si>
  <si>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</si>
  <si>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</si>
  <si>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</si>
  <si>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</si>
  <si>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</si>
  <si>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</si>
  <si>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</si>
  <si>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</si>
  <si>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</si>
  <si>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</si>
  <si>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</si>
  <si>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</si>
  <si>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</si>
  <si>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</si>
  <si>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</si>
  <si>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</si>
  <si>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</si>
  <si>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</si>
  <si>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</si>
  <si>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</si>
  <si>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</si>
  <si>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</si>
  <si>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</si>
  <si>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</si>
  <si>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</si>
  <si>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</si>
  <si>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</si>
  <si>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</si>
  <si>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</si>
  <si>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</si>
  <si>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</si>
  <si>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</si>
  <si>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</si>
  <si>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</si>
  <si>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</si>
  <si>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</si>
  <si>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</si>
  <si>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</si>
  <si>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</si>
  <si>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</si>
  <si>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</si>
  <si>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</si>
  <si>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</si>
  <si>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</si>
  <si>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</si>
  <si>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</si>
  <si>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</si>
  <si>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</si>
  <si>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</si>
  <si>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</si>
  <si>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</si>
  <si>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</si>
  <si>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</si>
  <si>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</si>
  <si>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</si>
  <si>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</si>
  <si>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</si>
  <si>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</si>
  <si>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</si>
  <si>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</si>
  <si>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</si>
  <si>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</si>
  <si>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</si>
  <si>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</si>
  <si>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</si>
  <si>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</si>
  <si>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</si>
  <si>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</si>
  <si>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</si>
  <si>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</si>
  <si>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</si>
  <si>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</si>
  <si>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</si>
  <si>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</si>
  <si>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</si>
  <si>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</si>
  <si>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</si>
  <si>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</si>
  <si>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</si>
  <si>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</si>
  <si>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</si>
  <si>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</si>
  <si>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</si>
  <si>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</si>
  <si>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</si>
  <si>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</si>
  <si>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</si>
  <si>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</si>
  <si>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</si>
  <si>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</si>
  <si>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</si>
  <si>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</si>
  <si>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</si>
  <si>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</si>
  <si>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</si>
  <si>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</si>
  <si>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</si>
  <si>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</si>
  <si>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</si>
  <si>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</si>
  <si>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</si>
  <si>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</si>
  <si>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</si>
  <si>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</si>
  <si>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</si>
  <si>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</si>
  <si>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</si>
  <si>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</si>
  <si>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</si>
  <si>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</si>
  <si>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</si>
  <si>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</si>
  <si>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</si>
  <si>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</si>
  <si>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</si>
  <si>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</si>
  <si>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</si>
  <si>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</si>
  <si>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</si>
  <si>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</si>
  <si>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</si>
  <si>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</si>
  <si>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</si>
  <si>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</si>
  <si>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</si>
  <si>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</si>
  <si>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</si>
  <si>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</si>
  <si>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</si>
  <si>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</si>
  <si>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</si>
  <si>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</si>
  <si>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</si>
  <si>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</si>
  <si>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</si>
  <si>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</si>
  <si>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</si>
  <si>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</si>
  <si>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</si>
  <si>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</si>
  <si>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</si>
  <si>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</si>
  <si>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</si>
  <si>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</si>
  <si>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</si>
  <si>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</si>
  <si>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</si>
  <si>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</si>
  <si>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</si>
  <si>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</si>
  <si>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</si>
  <si>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</si>
  <si>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</si>
  <si>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</si>
  <si>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</si>
  <si>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</si>
  <si>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</si>
  <si>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</si>
  <si>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</si>
  <si>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</si>
  <si>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</si>
  <si>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</si>
  <si>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</si>
  <si>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</si>
  <si>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</si>
  <si>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</si>
  <si>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</si>
  <si>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</si>
  <si>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</si>
  <si>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</si>
  <si>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</si>
  <si>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</si>
  <si>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</si>
  <si>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</si>
  <si>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</si>
  <si>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</si>
  <si>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</si>
  <si>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</si>
  <si>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</si>
  <si>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</si>
  <si>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</si>
  <si>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</si>
  <si>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</si>
  <si>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</si>
  <si>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</si>
  <si>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</si>
  <si>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</si>
  <si>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</si>
  <si>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</si>
  <si>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</si>
  <si>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</si>
  <si>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</si>
  <si>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</si>
  <si>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</si>
  <si>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</si>
  <si>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</si>
  <si>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</si>
  <si>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</si>
  <si>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</si>
  <si>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</si>
  <si>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</si>
  <si>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</si>
  <si>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</si>
  <si>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</si>
  <si>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</si>
  <si>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</si>
  <si>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</si>
  <si>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</si>
  <si>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</si>
  <si>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</si>
  <si>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</si>
  <si>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</si>
  <si>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</si>
  <si>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</si>
  <si>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</si>
  <si>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</si>
  <si>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</si>
  <si>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</si>
  <si>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</si>
  <si>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</si>
  <si>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</si>
  <si>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</si>
  <si>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</si>
  <si>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</si>
  <si>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</si>
  <si>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</si>
  <si>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</si>
  <si>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</si>
  <si>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</si>
  <si>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</si>
  <si>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</si>
  <si>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</si>
  <si>
    <t>ประจำเดือนตุลาคม 2567</t>
  </si>
  <si>
    <t>08/10/2567</t>
  </si>
  <si>
    <t>RV00021000068100032</t>
  </si>
  <si>
    <t>รับเงินโอนจากบัญชีเงินฝากออมทรัพย์ ธ.กรุงไทย เลขที่บัญชี 981-2-81043-9 ในวันที่ 04/10/2567 จากโรงเรียนมัธยมสิริวัณวดี 2 สงขลา สำหรับรายการค่ายบริการวิชาการสำหรับสถานศึกษา-ค่ายนิติวิทยาศาสตร์ สำหรับนักเรียนชั้นมัธยมศึกษาปีที่ 6 แผนการเรียนวิทยาศาสตร์ คณิตศาสตร์ ในวันที่ 5 ตุลาคม 2567 (หักค่าธรรมเนียมค่าบริการวิชาการร้อยละ 10 ของคณะวิทย์) ตามใบเสร็จ PR2-2568:1/20</t>
  </si>
  <si>
    <t>21/10/2567</t>
  </si>
  <si>
    <t>RV00021000068100085</t>
  </si>
  <si>
    <t>รับเงินโอนจากบัญชีเงินฝากออมทรัพย์ ธ.กรุงไทย เลขที่บัญชี 981-2-81043-9 ในวันที่ 17/10/2567 จากโรงเรียนอัครศาสน์วิทยา (มูลนิธิ) จังหวัดนราธิวาส สำหรับรายการค่ายบริการวิชาการสำหรับสถานศึกษา-ค่ายวิชาการให้แก่นักเรียนกลุ่ม PETCH-P 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PR2-2568:2/12</t>
  </si>
  <si>
    <t>28/10/2567</t>
  </si>
  <si>
    <t>RV00021000068100135</t>
  </si>
  <si>
    <t>รับเงินโอนจากบัญชีเงินฝากออมทรัพย์ ธ.กรุงไทย เลขที่บัญชี 981-2-81043-9 ในวันที่ 09/10/2567 จากโรงเรียนมุสลิมสันติธรรมมูลนิธิ จังหวัดนครศรีธรรมราช สำหรับรายการค่ายบริการวิชาการสำหรับสถานศึกษา-ค่ายปฏิบัติการทางวิทยาศาสตร์ สำหรับนักเรียนระดับมัธยมศึกษาปีที่ 5 (หักค่าธรรมเนียมค่าบริการวิชาการร้อยละ 10 ของคณะวิทย์) ตามใบเสร็จ PR2-2568:3/26</t>
  </si>
  <si>
    <t>RV00021000068100136</t>
  </si>
  <si>
    <t>รับเงินโอนจากบัญชีเงินฝากออมทรัพย์ ธ.กรุงไทย เลขที่บัญชี 981-2-81043-9 ในวันที่ 23/10/2567 จากโรงเรียนสายบุรีอิสลามวิทยา จังหวัดปัตตานี สำหรับรายการค่ายบริการวิชาการสำหรับสถานศึกษา-ค่ายอบรมปฏิบัติการทางวิทยาศาสตร์ สำหรับนักเรียนโครงการห้องเรียนพิเศษวิทยาศาสตร์ คณิตศาสตร์ ระดับชั้นมัธยมศึกษาปีที่ 6 (หักค่าธรรมเนียมค่าบริการวิชาการร้อยละ 10 ของคณะวิทย์) ตามใบเสร็จ PR2-2568:3/25</t>
  </si>
  <si>
    <t>RV00021000068100177</t>
  </si>
  <si>
    <t>รับเงินโอนจากบัญชีเงินฝากออมทรัพย์ ธ.กรุงไทย เลขที่บัญชี 981-2-81043-9 ในวันที่ 28/10/2567 จากโรงเรียนระโนดวิทยา จังหวัดสงขลา สำหรับรายการค่ายบริการวิชาการสำหรับสถานศึกษา-ค่ายปฏิบัติการทางวิทยาศาสตร์ สำหรับนักเรียนห้องเรียนพิเศษวิทยาศาสตร์-คณิตศาสตร์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PR2-2568:3/28</t>
  </si>
  <si>
    <t>RV00021000068100178</t>
  </si>
  <si>
    <t>รับเงินโอนจากบัญชีเงินฝากออมทรัพย์ ธ.กรุงไทย เลขที่บัญชี 981-2-81043-9 ในวันที่ 02/10/2567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ระดับชั้นมัธยมศึกษาปีที่ 3 และปีที่ 6 (หักค่าธรรมเนียมค่าบริการวิชาการร้อยละ 10 ของคณะวิทย์) ตามใบเสร็จ PR2-2568:3/27</t>
  </si>
  <si>
    <t>31/10/2567</t>
  </si>
  <si>
    <t>RV00021000068100216</t>
  </si>
  <si>
    <t>รับเงินโอนจากบัญชีเงินฝากออมทรัพย์ ธ.กรุงไทย เลขที่บัญชี 981-2-81043-9 ในวันที่ 28/10/2567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2/2567 ในวันที่ 9 พฤศจิกายน 2567 (หักค่าธรรมเนียมบริการวิชาการร้อยละ 10 ของรายรับ สสช.) ตามใบเสร็จ PR2-2568:3/46</t>
  </si>
  <si>
    <t>07/10/2567</t>
  </si>
  <si>
    <t>RV10000030568100561</t>
  </si>
  <si>
    <t>ตัดรด.รอการรับรู้ รับเงินโอน ธ.ไทยพาณิชย์609-3,19ก.ย.67(800) 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</si>
  <si>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RV10000030568100521</t>
  </si>
  <si>
    <t>ตัดรด.รอการรับรู้ ธ.ไทยพาณิชย์609-3,30(600x49)31(600x16)ส.ค.67เงิน39,000 ,1(600x6+800)2(600x9+800)3(600x11)4(600x15)5(600x12)ก.ย.67เงิน33,400 รับเงินใบนำส่ง9/68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ค่าธ.10%7,240 ส่วนงาน5%3,620,สสช.5%3,620,เบิก65,160จาก72,400 ตามอว8205.04/0179ลว.27ต.ค.66</t>
  </si>
  <si>
    <t>RV10000030568100567</t>
  </si>
  <si>
    <t>18/10/2567</t>
  </si>
  <si>
    <t>RV10000030568100634</t>
  </si>
  <si>
    <t>รับเงินโอน ธ.ไทยพาณิชย์201-9,1(20000x30)2(20000x30)3(20000x40)ต.ค.67 รับเงินใบนำส่ง15-16/68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</si>
  <si>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04/12/2567</t>
  </si>
  <si>
    <t>RV10000030568120069</t>
  </si>
  <si>
    <t>ตัดรด.รอการรับรู้ ธ.ไทยพาณิชย์5949-4,28ส.ค.67(3000) ,26ก.ย.67(3000x2) ,24(3000x2)26(3000)28(3000)ต.ค.67เงิน12,000 ,5(3000)10(3000)15(3000)พ.ย.67 รับเงินใบนำส่ง65/68คณะศึกษาฯ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ค่าธ.10%3,000 ส่วนงาน5%1,500,สสช.5%1,500,เบิก27,000จาก30,000 มติกก.การเงินครั้งที่7/65</t>
  </si>
  <si>
    <t>18/12/2567</t>
  </si>
  <si>
    <t>RV10000030568120816</t>
  </si>
  <si>
    <t>รับเงินโอน ธ.ไทยพาณิชย์5949-4,16ธ.ค.67 รับเงินใบนำส่ง76/68 รายได้โครงการ คณะศึกษาฯ โครงการพัฒนาศักยภาพผู้บริหาร ครู และนักเรียนรร.เทศบาลจุ่งฮั่ว จ.พัทลุง เพื่อพัฒนาคุณภาพการศึกษาในต่างประเทศ จากผู้บริหาร ครูและนร.รร.เทศบาลจุ่งฮั่ว จ.พัทลุง ค่าธ.10%45,000 ส่วนงาน5%22,500,สสช.5%22,500,เบิก405,000จาก450,000 ตามอว8205.01/ ลว.5พ.ย.67,โอน100,000+350,000</t>
  </si>
  <si>
    <t>16/12/2567</t>
  </si>
  <si>
    <t>RV10000030568120777</t>
  </si>
  <si>
    <t>รับเงินโอน ธ.ไทยพาณิชย์5949-4,3ธ.ค.67  รายได้โครงการฯคณะมนุษย์ฯ ค่าลงทะเบียนโครงการประชุมวิชาการระดับนานาชาติ  จากคณะมนุษยศาสตร์ฯ ม.ราชภัฎเชียงราย  ค่าธ.10%1,500 ส่วนงาน5%750,สสช.5%750,เบิก13,500จาก15,000 ตามอว8205.02/1291 ลว.3ธ.ค.67,โอน15,000</t>
  </si>
  <si>
    <t>RV10000030568120765</t>
  </si>
  <si>
    <t>รับเงินโอน ธ.ไทยพาณิชย์609-3,6(14700+4900x8)7(4900x5)9(4900+29400)11(230300)ธ.ค.67 รับเงินใบนำส่ง71/68รายได้โครงการฯ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ค่าธ.10%34,300,ส่วนงาน5%17,150,สสช.5%17,150 เบิก308,700จาก343,000 ตาม อว.8205.07/ ลว.18ก.ย.67</t>
  </si>
  <si>
    <t>13/12/2567</t>
  </si>
  <si>
    <t>RV00021000068120140</t>
  </si>
  <si>
    <t>รับเงินโอนจากบัญชีเงินฝากออมทรัพย์ ธ.ไทยพาณิชย์ เลขที่บัญชี 403-487220-3 ในวันที่ 12/12/2567 จากโรงเรียนวิเชียรมาตุ สำหรับเงินสนับสนุนในการจัดโครงการค่ายนักเรียนอัจฉริยะวิทยาศาสตร์เกษตร สำหรับนักเรียนชั้นมัธยมศึกษาปีที่ 2 (หักค่าธรรมเนียมบริการร้อยละ 10 จากรายรับคณะเทคโนฯ) ตามใบเสร็จ PR2-2568:12/23</t>
  </si>
  <si>
    <t>06/11/2567</t>
  </si>
  <si>
    <t>RV00021000068110081</t>
  </si>
  <si>
    <t>รับเงินโอนจากบัญชีเงินฝากออมทรัพย์ ธ.กรุงไทย เลขที่บัญชี 981-2-81043-9 ในวันที่ 04/10/2567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PR2-2568:4/46</t>
  </si>
  <si>
    <t>26/11/2567</t>
  </si>
  <si>
    <t>RV00021000068110278</t>
  </si>
  <si>
    <t>รับเงินโอนโครงการบริการวิชาการ เข้าบัญชี ธ.กรุงไทย สาขาควนขนุน เลขที่981-2-81043-9 วันที่22 พย.67 จากโรงเรียนสตรีทุ่งสง โครงการค่ายส่งเสริมและพัฒนาอัจฉริยภาพด้านวิทยาศาสตร์ฯ วันที่28-30 พย.67 (สัดส่วน 90-5-5)โดยคณะวิทยาศาสตร์ฯ ใบเสร็จเลขที่PR2-2568: 08/35 ลว.26 พย.67</t>
  </si>
  <si>
    <t>03/12/2567</t>
  </si>
  <si>
    <t>RV00021000068120018</t>
  </si>
  <si>
    <t>รับเงินโอนจากบัญชีเงินฝากออมทรัพย์ ธ.กรุงไทย เลขที่บัญชี 981-2-81043-9 ในวันที่ 28/11/2567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สำหรับรายการค่ายบริการวิชาการสำหรับสถานศึกษา-ค่ายปฏิบัติการทางด้านวิทยาศาสตร์(ห้องเรียนพิเศษ SME) ในวันที่ 4 ธันวาคม 2567 และค่ายปฏิบัติการทางด้านวิทยาศาสตร์(ห้องเรียนเตรียมแพทย์) ในวันที่ 4 ธันวาคม 2567  (หักค่าธรรมเนียมค่าบริการวิชาการร้อยละ 10 ของคณะวิทย์) ตามใบเสร็จ PR2-2568:11/13 และ PR2-2568:11/14</t>
  </si>
  <si>
    <t>09/12/2567</t>
  </si>
  <si>
    <t>RV00021000068120084</t>
  </si>
  <si>
    <t>รับเงินโอนโครงการบริการวิชาการ เข้าบัญชี ธ.กรุงไทย สาขาควนขนุน เลขที่981-2-81043-9 วันที่ 2ธค.67 จากโรงเรียนควนขนุน จ.พัทลุง โครงการค่ายปฏิบัติการเบื้องต้นด้านวิทยาศาสตร์ฯ วันที่18 ธค.67 (สัดส่วน 90-5-5)โดยคณะวิทยาศาสตร์ฯ ใบเสร็จเลขที่PR2-2568: 11/45 ลว.9 ธค.67</t>
  </si>
  <si>
    <t>RV00021000068120178</t>
  </si>
  <si>
    <t>รับเงินโอนจากบัญชีเงินฝากออมทรัพย์ ธ.กรุงไทย เลขที่บัญชี 981-2-81043-9 ในวันที่ 11/12/2567 จากโรงเรียนจงรักสัตย์วิทยา จังหวัดปัตตานี สำหรับรายการค่ายบริการวิชาการสำหรับสถานศึกษา - Science Camp ระดับชั้นมัธยมศึกษาปีที่ 4-6 (หักค่าธรรมเนียมค่าบริการวิชาการร้อยละ 10 ของคณะวิทย์) ตามใบเสร็จ PR2-2568:12/40</t>
  </si>
  <si>
    <t>20/12/2567</t>
  </si>
  <si>
    <t>RV00021000068120197</t>
  </si>
  <si>
    <t>รับเงินโอนจากบัญชีเงินฝากออมทรัพย์ ธ.กรุงไทย เลขที่บัญชี 981-2-81043-9 ในวันที่ 06/12/2567 จากโรงเรียนท่าใหญ่วิทยา จังหวัดสงขลา สำหรับรายการค่ายบริการวิชาการสำหรับสถานศึกษา - ค่ายปฏิบัติการทางวิทยาศาสตร์นักเรียนห้องเรียนพิเศษ (SMA) ระดับชั้นมัธยมศึกษาปีที่ 3 และมัธยมศึกษาปีที่ 4 (หักค่าธรรมเนียมค่าบริการวิชาการร้อยละ 10 ของคณะวิทย์) ตามใบเสร็จ PR2-2568:13/2</t>
  </si>
  <si>
    <t>27/12/2567</t>
  </si>
  <si>
    <t>RV00021000068120297</t>
  </si>
  <si>
    <t>รับเงินโอนจากบัญชีเงินฝากออมทรัพย์ ธ.กรุงไทย เลขที่บัญชี 981-2-81043-9 ในวันที่ 26/12/2567 จากโรงเรียนกำแพงวิทยา จังหวัดสตูล สำหรับรายการจัดค่ายบริการวิชาการสำหรับสถานศึกษา : 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PR2-2568:14/24</t>
  </si>
  <si>
    <t>RV00021000068110072</t>
  </si>
  <si>
    <t>รับเงินโอนจากบัญชีเงินฝากออมทรัพย์ ธ.กรุงไทย เลขที่ 981-2-81043-9 ในวันที่ 25/10/2567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งวดที่ 2 ตามใบเสร็จ PR2-2568:4/45</t>
  </si>
  <si>
    <t>25/11/2567</t>
  </si>
  <si>
    <t>RV00021000068110336</t>
  </si>
  <si>
    <t>รับเงินโอนจากบัญชีเงินฝากออมทรัพย์ ธ.กรุงไทย เลขที่บัญชี 981-2-81043-9 ในวันที่ 13/11/2567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3 (หักค่าธรรมเนียมค่าบริการวิชาการร้อยละ 10 ของสถาบันส่งเสริมการบริการวิชาการ) ตามใบเสร็จ PR2-2568:8/31</t>
  </si>
  <si>
    <t>23/12/2567</t>
  </si>
  <si>
    <t>RV00021000068120241</t>
  </si>
  <si>
    <t>รับเงินโอนจากบัญชีเงินฝากออมทรัพย์ ธ.กรุงไทย เลขที่บัญชี 981-2-81043-9 ในวันที่ 27/11/2567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PR2-2568:13/33</t>
  </si>
  <si>
    <t>25/12/2567</t>
  </si>
  <si>
    <t>RV00021000068120267</t>
  </si>
  <si>
    <t>รับเงินโอนจากบัญชีเงินฝากออมทรัพย์ ธ.กรุงไทย เลขที่บัญชี 981-2-81043-9 ในวันที่ 18/12/2567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1 (หักค่าธรรมเนียมบริการวิชาการร้อยละ 10 จากรับของ สสช.) ตามใบเสร็จ PR2-2568:13/40</t>
  </si>
  <si>
    <t>ตัดรด.รอการรับรู้ ธ.ไทยพาณิชย์609-3,30(600x49)31(600x16)ส.ค.67เงิน39,000 ,1(600x6+800)2(600x9+800)3(600x11)4(600x15)5(600x12)ก.ย.67เงิน33,400  รับเงินใบนำส่ง181/67 รายได้โครงการ วิเทศสัมพันธ์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ค่าธ.10%3,900 ส่วนงาน5%1,950สสช.5%1,950,เบิก35,100จาก39,000 ตามอว8202.04/0291 ลว.26ก.ค.67</t>
  </si>
  <si>
    <t>04/11/2567</t>
  </si>
  <si>
    <t>RV10000030568110657</t>
  </si>
  <si>
    <t>ตัดรด.รอการรับรู้ รับเงินโอน ธ.ไทยพาณิชย์609-3,21(800+400+800+800+400+800)22(6000)ต.ค.67  รับเงินใบนำส่ง26/68 รายได้โครงการ วิเทศสัมพันธ์  โครงการบริการแปลเอกสาร จากบุคลากรภายนอก ค่าธ.10%1,000 ส่วนงาน5%500,สสช.5%500,เบิก9,000จาก10,000</t>
  </si>
  <si>
    <t>07/11/2567</t>
  </si>
  <si>
    <t>RV10000030568110695</t>
  </si>
  <si>
    <t>ตัดรด.รอการรับรู้ ธ.ไทยพาณิชย์609-3,11(600x8)12(600x5)14(600)15(800x2+600x4)16(600x6+800)17(600x4)18(600x10)20(800)ต.ค.67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ค่าธ.10%2,600 ส่วนงาน5%1,300,สสช.5%1,300,เบิก23,400จาก26,000 ตามอว8205.04/0515 ลว.17ต.ค.67</t>
  </si>
  <si>
    <t>08/11/2567</t>
  </si>
  <si>
    <t>RV10000030568110709</t>
  </si>
  <si>
    <t>ตัดรด.รอการรับรู้ ธ.ไทยพาณิชย์609-3,11ก.ค.67(500) ,3(500)4(500)13(500x2)ก.ย.67เงิน2,000 ,3(500x13)4(500x4)5(500x10)6(500x9)7(500x8)8(500x13)9(500x16)10(500x27)11(500x42)12(500x4)ต.ค.67เงิน73,000 รับเงินใบนำส่ง40/68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ค่าธ.10%7,550 ส่วนงาน5%3,775,สสช.5%3,775,เบิก67,950จาก75,500 ตามอว8205.04/0516 ลว.17ต.ค.67</t>
  </si>
  <si>
    <t>RV10000030568120778</t>
  </si>
  <si>
    <t>ตัดรด.รอการรับรู้ ธ.ไทยพาณิชย์609-3,30ต.ค.67(800) ,2(800)4(800)5(800)11(800)14(800)20(800)พ.ย.67เงิน4,800 รับเงินใบนำส่ง69/68 รายได้โครงการ วิเทศสัมพันธ์ โครงการบริการแปลเอกสาร จากบุคลากรภายนอก ค่าธ.10%560 ส่วนงาน5%260,สสช.5%260,เบิก5,040จาก5,600 ตามอว8205.04/0514 ลว.17ต.ค.67</t>
  </si>
  <si>
    <t>RV10000030568120870</t>
  </si>
  <si>
    <t>ตัดรด.รอการรับรู้ ธ.ไทยพาณิชย์609-3,21(500x11)22(500x8)24(500)25(500x7)26(500x30)27(500x63)28(500)พ.ย.67 รับเงินใบนำส่ง80/68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ค่าธ.10%6,050 ส่วนงาน5%3,025,สสช.5%3,025,เบิก54,450จาก60,500 ตามอว8205.04/0597 ลว.4ธ.ค.67</t>
  </si>
  <si>
    <t>26/12/2567</t>
  </si>
  <si>
    <t>RV10000030568120928</t>
  </si>
  <si>
    <t>รับเงินโอน ธ.ไทยพาณิชย์609-3,2(800)3(800)5(800)6(800x3)11(800x2)12(800x3)13(800x2)17(800)18(800x2)ธ.ค.67 รับเงินใบนำส่ง85/68 รายได้โครงการ วิเทศสัมพันธ์ โครงการบริการแปลเอกสาร จากบุคลากรภายนอก ค่าธ.10%1,280 ส่วนงาน5%640,สสช.5%640,เบิก11,520จาก12,800 ตามอว8205.04/0514 ลว.17ต.ค.67</t>
  </si>
  <si>
    <t>RV10000030568110652</t>
  </si>
  <si>
    <t>ตัดรด.รอการรับรู้ รับเงินโอน ธ.ไทยพาณิชย์201-9,2(4500x2)9(4500x2+22500)10(4500x6+9000)11(22500+9000x2+13500)15(13500+4500x2)16(4500x5+27000+18000)17(4500x5+18000+27000+9000)18(4500x8+13500x2+18000x2+9000x2)21(4500+22500)25(918000)ต.ค.67 รับเงินใบนำส่ง-/68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,รวม1,359,000,UM</t>
  </si>
  <si>
    <t>RV10000030568110653</t>
  </si>
  <si>
    <t>ตัดรด.รอการรับรู้ รับเงินโอน ธ.ไทยพาณิชย์201-9,27(4500x2)ก.ย.67เงิน9,000 ,7(4500x3)8(13500+4500)9(4500x3)10(9000+4500x9+22500)11(4500x2)17(364500)ต.ค.67เงิน490,500 รับเงินใบนำส่ง27/68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,รวม499,500,UM</t>
  </si>
  <si>
    <t>RV10000030568110654</t>
  </si>
  <si>
    <t>ตัดรด.รอการรับรู้ รับเงินโอน ธ.ไทยพาณิชย์201-9,16(98000+4500)24(78400)ต.ค.67 รับเงินใบนำส่ง29/68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,รวม181,300,UM</t>
  </si>
  <si>
    <t>RV10000030568110655</t>
  </si>
  <si>
    <t>ตัดรด.รอการรับรู้ รับเงินโอน ธ.ไทยพาณิชย์201-9,16ต.ค.67 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</t>
  </si>
  <si>
    <t>RV10000030568110691</t>
  </si>
  <si>
    <t>ตัดรด.รอการรับรู้ ธ.ไทยพาณิชย์201-9,3(20000)14(16000+4000)16(20000x39)18(20000x57)21(20000x2)ต.ค.67 รับเงินใบนำส่ง36-37/68 รายได้โครงการ วิทยาลัยการจัดการฯ โครงการภาษาไทยสำหรับชาวต่างชาติ(Thai Language Courses for Non-Thai Individuals) รวม2,000,000,UM</t>
  </si>
  <si>
    <t>RV10000030568110692</t>
  </si>
  <si>
    <t>รับเงินโอน ธ.ไทยพาณิชย์201-9,1พ.ย.67เงิน369,000 ,ตัดรด.รอการรับรู้ รับเงินโอน ธ.ไทยพาณิชย์201-9,2(9000)11(18000)17(13500)18(4500x6+13500)21(4500x5+27000)22(4500x2)24(4500x3)ต.ค.67เงิน153,000 รับเงินใบนำส่ง38/68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,รวม522,000,UM</t>
  </si>
  <si>
    <t>RV10000030568110693</t>
  </si>
  <si>
    <t>ตัดรด.รอการรับรู้ รับเงินโอน ธ.ไทยพาณิชย์201-9,24ต.ค.66 รับเงินใบนำส่ง35/68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,โอน122,500,UM</t>
  </si>
  <si>
    <t>RV10000030568110699</t>
  </si>
  <si>
    <t>รับเงินโอน ธ.ไทยพาณิชย์201-9,1พ.ย.67 รายได้โครงการ วิทยาลัยการจัดการฯ โครงการวิจัย เรื่อง การบริหารจัดการขยะมูลฝอยอย่างมีประสิทธิภาพในพื้นที่จังหวัดเลย จากบ.คาร์บอนบีดับเบิ้ลยู (ไทยแลนด์) จำกัด750,000,โอน750,000,UMDC</t>
  </si>
  <si>
    <t>RV10000030568110710</t>
  </si>
  <si>
    <t>รับเงินโอน ธ.ไทยพาณิชย์201-9,1พ.ย.67(156800) ,ตัดรด.รอการรับรู้ รับเงินโอน ธ.ไทยพาณิชย์201-9,24(9800+4900x3+49000+34300)25(9800x2+4900x13+19600)ต.ค.67เงิน210,700 รับเงินใบนำส่ง41/68รายได้โครงการ วิทยาลัยการจัดการฯ โครงการศึกษาระเบียบ ทำอะไรได้ ทำอะไรไม่ได้ ช่วง180วันก่อนวันเลือกตั้งตามกม.เลือกสมาชิกสภาท้องถิ่นฯ367,500,UMDC</t>
  </si>
  <si>
    <t>19/11/2567</t>
  </si>
  <si>
    <t>RV10000030568110807</t>
  </si>
  <si>
    <t>รับเงินโอน ธ.ไทยพาณิชย์201-9,4(14700)10(58800)67 รับเงินใบนำส่ง47/68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,รวม73,500,UM</t>
  </si>
  <si>
    <t>21/11/2567</t>
  </si>
  <si>
    <t>RV10000030568110838</t>
  </si>
  <si>
    <t>รับเงินโอน ธ.ไทยพาณิชย์201-9,1(9800x2)4(9800)5(9800x2)6(14700+9800)7(9800)8(9800x3+4900+19600)11(4900)14(44100)19(362600)พ.ย.67เงิน548,800 รับเงินใบนำส่ง50/68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,รวม548,800,UM</t>
  </si>
  <si>
    <t>RV10000030568110839</t>
  </si>
  <si>
    <t>รับเงินโอน ธ.ไทยพาณิชย์201-9,1(107800)10(421400)พ.ย.67เงิน529,200 ,ตัดรด.รอการรับรู้ ธ.ไทยพาณิชย์201-9,30ต.ค.67(4900x15+73500)เงิน147,000 รับเงินใบนำส่ง53/68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,รวม676,200,UM</t>
  </si>
  <si>
    <t>RV10000030568110840</t>
  </si>
  <si>
    <t>รับเงินโอน ธ.ไทยพาณิชย์201-9,4(4500x4)5(22500x2+4500)6(4500x6)7(18000+45000)19(981000)พ.ย.67เงิน1,138,500 ตัดรด.รอการรับรู้ รับเงินโอน ธ.ไทยพาณิชย์201-9,28(4500)30(4500)31(9000+36000)ต.ค.67เงิน54,000  รับเงินใบนำส่ง52/68 รายได้โครงการ วิทยาลัยการจัดการฯ โครงการแนวทางการจัดทำคำของบประมาณเงินอุดหนุนเฉพาะกิจของอปท.(SOLA)การบริหารการเงิน การคลัง งปม. การจัดซื้อจัดจ้างและแนวทางการจัดทำคำของปมจากสำนักงปม. ,โอนรวม1,192,500,UM</t>
  </si>
  <si>
    <t>RV10000030568110841</t>
  </si>
  <si>
    <t>รับเงินโอน ธ.ไทยพาณิชย์3(20000x30)4(20000x30)5(20000x17)6(20000x22)16(20000)พ.ย.67 รับเงินใบนำส่ง54-55/68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</si>
  <si>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RV10000030568110842</t>
  </si>
  <si>
    <t>รับเงินโอน ธ.ไทยพาณิชย์201-9,6(4900)19(186200)พ.ย.67 รับเงินใบนำส่ง51/68 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,โอน191,100,UM</t>
  </si>
  <si>
    <t>28/11/2567</t>
  </si>
  <si>
    <t>RV10000030568110930</t>
  </si>
  <si>
    <t>รับเงินโอน ธ.ไทยพาณิชย์201-9,6(4900)7(9800+14700)12(9800)14(4900x2)15(14700x2+4900)18(9800x2+4900x3+14700x2)22(14700)23(534100)พ.ย.67เงิน695,800 ,ตัดรด.รอการรับรู้ รับเงินโอน ธ.ไทยพาณิชย์201-9,30ต.ค.67(4900) รับเงินใบนำส่ง63/68รายได้โครงการ วิทยาลัยการจัดการฯ โครงการอบรมหลักสูตรการปรับเป็นพินัยในหน้าที่ของอปท.พ.ศ.2567,รวม700,700,UMDC</t>
  </si>
  <si>
    <t>RV10000030568110931</t>
  </si>
  <si>
    <t>รับเงินโอน ธ.ไทยพาณิชย์201-9,5(14700)6(9800)7(9800)8(19600)9(4900)11(4900x2+14700)12(4900)14(29400)19(514500)พ.ย.67 รับเงินใบนำส่ง62/68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,รวม632,100,UM</t>
  </si>
  <si>
    <t>RV10000030568110932</t>
  </si>
  <si>
    <t>รับเงินโอน ธ.ไทยพาณิชย์201-9,26พ.ย.67 รายได้โครงการ วิทยาลัยการจัดการฯ  สัญญาเลขที่ พช.6/2567 จ้างดำเนินโครงการส่งเสริมการพัฒนาธุรกิจของกลิ่มผู้ผลิต ผู้ประกอบการและเครือข่ายเกษตรปลอดภัยสู่ผู้ประกอบการฯ จากสนง.พัฒนาชุมชนจ.สงขลา,โอน196,000,UM</t>
  </si>
  <si>
    <t>ประจำเดือนพฤศจิกายน 2567</t>
  </si>
  <si>
    <t>ประจำเดือนธันวาคม 2567</t>
  </si>
  <si>
    <t>ประจำเดือนมกราคม 2568</t>
  </si>
  <si>
    <t>ประจำเดือนกุมภาพันธ์ 2568</t>
  </si>
  <si>
    <t>ประจำเดือนมีนาคม 2568</t>
  </si>
  <si>
    <t>ประจำเดือนเมษายน 2568</t>
  </si>
  <si>
    <t>ประจำเดือนพฤษภาคม 2568</t>
  </si>
  <si>
    <t>ประจำเดือนมิถุนายน 2568</t>
  </si>
  <si>
    <t>ประจำเดือนกรกฎาคม 2568</t>
  </si>
  <si>
    <t>ประจำเดือนสิงหาคม 2568</t>
  </si>
  <si>
    <t>ประจำเดือนกันยายน 2568</t>
  </si>
  <si>
    <t>27/01/2568</t>
  </si>
  <si>
    <t>RV10000030568010957</t>
  </si>
  <si>
    <t>รับเงินโอนธ.ไทยพาณิชย์5949-4,23ม.ค.68 รับเงินใบนำส่ง131/68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ค่าธ.10%22,800 ส่วนงาน5%11,400,สสช.5%11,400,เบิก205,200จาก228,000 ตามอว8205.02/ ลว.26ธ.ค.67</t>
  </si>
  <si>
    <t>13/01/2568</t>
  </si>
  <si>
    <t>RV00021000068010068</t>
  </si>
  <si>
    <t>รับเงินโอนจากบัญชีเงินฝากออมทรัพย์ ธ.กรุงไทย เลขที่บัญชี 981-2-81043-9 ในวันที่ 07/01/2568 จากโรงเรียนควนขนุน จังหวัดพัทลุง สำหรับรายการค่ายบริการวิชาการสำหรับสถานศึกษา - โครงการฝึกปฎิบัติการเบื้องต้นทางด้านวิทยาศาสตร์ สำหรับนักเรียนระดับชั้นมัธยมศึกษาปีที่ 4-5 (หักค่าธรรมเนียมค่าบริการวิชาการร้อยละ 10 ของคณะวิทย์) ตามใบเสร็จ PR2-2568:15/10</t>
  </si>
  <si>
    <t>RV00021000068010069</t>
  </si>
  <si>
    <t>รับเงินโอนจากบัญชีเงินฝากออมทรัพย์ ธ.กรุงไทย เลขที่บัญชี 981-2-81043-9 ในวันที่ 07/01/2568 จากโรงเรียนปะเหลียนผดุงศิษย์ สำหรับรายการค่ายบริการวิชาการสำหรับสถานศึกษา - ค่ายนักนิติวิทยาศาสตร์ สืบหลักฐานจากร่องรอย ระดับชั้นมัธยมศึกษาปีที่ 4 และ 5 (หักค่าธรรมเนียมค่าบริการวิชาการร้อยละ 10 ของคณะวิทย์) ตามใบเสร็จ PR2-2568:15/9</t>
  </si>
  <si>
    <t>16/01/2568</t>
  </si>
  <si>
    <t>RV00021000068010117</t>
  </si>
  <si>
    <t>รับเงินโอนจากบัญชีเงินฝากออมทรัพย์ ธ.กรุงไทย เลขที่บัญชี 981-2-81043-9 ในวันที่ 14/01/2568 จากโรงเรียนพัทลุง จังหวัดพัทลุง สำหรับรายการค่ายบริการวิชาการสำหรับสถานศึกษา - ค่ายปฏิบัติการเทคนิควิทยาศาสตร์สำหรับนักเรียนโครงการห้องเรียนพิเศษวิทยาศาสตร์ คณิตศาสตร์ และเทคโนโลยี(SMT) ระดับชั้นมัธยมศึกษาปีที่ 1 และมัธยมศึกษาปีที่ 5 (หักค่าธรรมเนียมค่าบริการวิชาการร้อยละ 10 ของคณะวิทย์) ตามใบเสร็จ PR2-2568:15/30</t>
  </si>
  <si>
    <t>30/01/2568</t>
  </si>
  <si>
    <t>RV00021000068010312</t>
  </si>
  <si>
    <t>รับเงินโอนจากบัญชีเงินฝากออมทรัพย์ ธ.กรุงไทย เลขที่ 981-2-81043-9 ในวันที่ 27/01/2568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PR2-2567:17/48 ถึง PR2-2567:17/49</t>
  </si>
  <si>
    <t>RV00021000068010313</t>
  </si>
  <si>
    <t>รับเงินโอนจากบัญชีเงินฝากออมทรัพย์ ธ.กรุงไทย เลขที่ 981-2-81043-9 ในวันที่ 27/01/2568 จากโรงเรียนบูรณะรำลึก สำหรับรายการจัดค่ายบริการวิชาการสำหรับสถานศึกษา-ค่ายเปิดโลกวิทยาศาสตร์ ฟิสิกส์ และดาราศาสตร์ ระดับชั้นมัธยมศึกษาปีที่ 5 (หักบริการวิชาการ้อยละ 10 ของรายรับคณะวิทย์) ตามใบเสร็จ PR2-2567:17/47</t>
  </si>
  <si>
    <t>31/01/2568</t>
  </si>
  <si>
    <t>RV00021000068010333</t>
  </si>
  <si>
    <t>รับเงินโอนจากบัญชีเงินฝากออมทรัพย์ ธ.กรุงไทย เลขที่บัญชี 981-2-81043-9 ในวันที่ 22/01/2568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PR2-2568:18/6</t>
  </si>
  <si>
    <t>02/01/2568</t>
  </si>
  <si>
    <t>RV10000030568010023</t>
  </si>
  <si>
    <t>ตัดรด.รอการรับรู้ ธ.ไทยพาณิชย์609-3,12(600)16(600)17(600)18(600)24(800)ธ.ค.67 รับเงินใบนำส่ง87/68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ค่าธ.10%320 ส่วนงาน5%160,สสช.5%160,เบิก2,880จาก3,200 ตามอว8205.04/0515 ลว.17ต.ค.67</t>
  </si>
  <si>
    <t>09/01/2568</t>
  </si>
  <si>
    <t>RV10000030568010756</t>
  </si>
  <si>
    <t>ตัดรด.รอการรับรู้ ธ.ไทยพาณิชย์5949-4,13(600x5+800)14(600x3)15(800)16(600)18(600จาก800)19(800)21(800+600x4)22(600x9+800)พ.ย.67 รับเงินใบนำส่ง117/68 วิเทศสัมพันธ์ ค่าลงทะเบียนโครงการจัดสอบTSU-TEP สำหรับนิสิตและบุคลากรม.ทักษิณและผู้สนใจทั่วไป ค่าธ.10%1,780 ส่วนงาน5%890,สสช.5%890,เบิก16,020จาก17,800 ตามอว8205.04/0515 ลว.17ต.ค.67</t>
  </si>
  <si>
    <t>RV10000030568010757</t>
  </si>
  <si>
    <t>ตัดรด.รอการรับรู้ รับเงินโอน ธ.ไทยพาณิชย์609-3,24(800)25(800x2)28(800)ธ.ค.67 รับเงินใบนำส่ง116/68 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</si>
  <si>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RV10000030568010001</t>
  </si>
  <si>
    <t>ตัดรด.รอการรับรู้ ธ.ไทยพาณิชย์201-9,14(39200+19600)15(4900)18(83300)19(63700+14700+39200)20(4900x2)21(53900+4900+9800x2)22(4900+63700)พ.ย.67เงิน421,400 ,11ธ.ค.67(661500)  รับเงินใบนำส่ง90/68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ภายใต้กม.เลือกตั้งท้องถิ่นฯ ,รวม1,082,900,UM</t>
  </si>
  <si>
    <t>RV10000030568010024</t>
  </si>
  <si>
    <t>ตัดรด.รอการรับรู้ รับเงินโอน ธ.ไทยพาณิชย์201-9,20(14700)22(14700)พ.ย.67เงิน29,400  ,11ธ.ค.67(137200) รับเงินใบนำส่ง88/68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,รวม166,600,UM,UMDC</t>
  </si>
  <si>
    <t>RV10000030568010025</t>
  </si>
  <si>
    <t>ตัดรด.รอการรับรู้ รับเงินโอน ธ.ไทยพาณิชย์201-9,15(4900)20(4900)22(9800)26(9800)29(34300+19600)พ.ย.67เงิน83,300   ,11ธ.ค.67เงิน147,000 รับเงินใบนำส่ง89/68 รายได้โครงการ วิทยาลัยการจัดการฯ โครงการอบรมหลักสูตรการปรับเป็นพินัยในหน้าที่ของอปท.พ.ศ.2567,รวม230,300,UMDC</t>
  </si>
  <si>
    <t>06/01/2568</t>
  </si>
  <si>
    <t>RV10000030568010071</t>
  </si>
  <si>
    <t>ตัดรด.รอการรับรู้ รับเงินโอน ธ.ไทยพาณิชย์201-9,25(73500)26(58800+44100)28(4900+63700)พ.ย.67เงิน245,000  ,11ธ.ค.67(343000) รับเงินใบนำส่ง94/68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และหลักเกณฑ์การเบิกจ่ายช่วยเหลือประชาชนฉบับใหม่ การอนุมัติจ่ายเงินสะสมตามระเบียบใหม่ พ.ศ.2566 การบริหารเงินงปม.เงินสะสม เงินอุดหนุนเฉพาะกิจ ,โอนรวม588,000,UM</t>
  </si>
  <si>
    <t>RV10000030568010072</t>
  </si>
  <si>
    <t>ตัดรด.รอการรับรู้  รับเงินโอน ธ.ไทยพาณิชย์201-9,19(9800)20(14700)21(24500+34300+9800)22(19600)25(19600)27(88200+49000)พ.ย.67เงิน269,500  ,4ธ.ค.67(284200) รับเงินใบนำส่ง95/68 รายได้โครงการ วิทยาลัยการจัดการฯ โครงการสมรรถนะผู้บริหารและสมาชิกสภาท้องถิ่น จริยธรรมในการแก้ไขปัญหางานกิจการสภาฯทุกประเด็นและเทคนิคการแก้ไขปัญหาความขัดแย้งภายในอปท.กรณีศึกษาการชี้มูลความผิดของหน่วยงานป.ป.ช.และสตง.,รวม553,700,UMDC</t>
  </si>
  <si>
    <t>RV10000030568010073</t>
  </si>
  <si>
    <t>ตัดรด.รอการรับรู้ รับเงินโอน ธ.ไทยพาณิชย์201-9,14(44100)26(19600)27(19600)พ.ย.67เงิน83,300  ,4(9800)11(63700)12(9800)28(93100)ธ.ค.67เงิน176,400 รับเงินใบนำส่ง100-105/68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พ.ศ.2562และระเบียบคณะกก.การเลือกตั้งพร้อมกม.ใหม่ฯ,รวม259,700,UMDC</t>
  </si>
  <si>
    <t>RV10000030568010074</t>
  </si>
  <si>
    <t>ตัดรด.รอการรับรู้ รับเงินโอน ธ.ไทยพาณิชย์201-9,4(4900)12(9800)13(4900)16(4900+9800)28(117600)ธ.ค.67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,โอนรวม151,900</t>
  </si>
  <si>
    <t>RV10000030568010075</t>
  </si>
  <si>
    <t>ตัดรด.รอการรับรู้ รับเงินโอนธ.ไทยพาณิชย์201-9,6(93100+9800+4900x3)11(24500+19600)ธ.ค.67 รับเงินใบนำส่ง98-99/68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,โอนรวม161,700,UM</t>
  </si>
  <si>
    <t>RV10000030568010076</t>
  </si>
  <si>
    <t>ตัดรด.รอการรับรู้ ธ.ไทยพาณิชย์201-9,19(20000x37)20(20000x29)22(20000x34)27(20000)พ.ย.67เงิน2,020,000  ,2ธ.ค.67(20000) รับเงินใบนำส่ง96/68 รายได้โครงการ วิทยาลัยการจัดการฯ โครงการภาษาไทยสำหรับชาวต่างชาติ(Thai Language Courses for Non-Thai Individuals) ,รวม2,040,000,UM</t>
  </si>
  <si>
    <t>RV10000030568010077</t>
  </si>
  <si>
    <t>ตัดรด.รอการรับรู้ รับเงินโอน ธ.ไทยพาณิชย์201-9,28(4900)พ.ย.67  ,4(4900x9)5(4900x2)6(4900x3+14700x2)9(14700)28(573300)30(63700)ธ.ค.67เงิน754,600  ,ตัดรด.รอการรับรู้ ธ.ไทยพาณิชย์ กระแสรายวัน303-3,10ธ.ค.67(19600+4900x5) รับเงินใบนำส่ง103/68 รายได้โครงการ วิทยาลัยการจัดการฯ โครงการอบรมแนวทางการดำเนินงาน การจัดเก็บภาษีที่ดินและสิ่งปลูกสร้างและภาษีป้ายฯ,รวม798,700,UM</t>
  </si>
  <si>
    <t>RV10000030568010078</t>
  </si>
  <si>
    <t>ตัดรด.รอการรับรู้ ธ.ไทยพาณิชย์201-9,3(20000)5(20000)พ.ย.67เงิน40,000  ,2(9800)3(39200)6(14700+24500)11(332400)ธ.ค.67เงิน420,600 รับเงินใบนำส่ง101/68 รายได้โครงการ วิทยาลัยการจัดการฯ โครงการหลักเกณฑ์การเบิกจ่ายเงินช่วยเหลือปชช.ฉบับใหม่ การอนุมัติจ่ายเงินสะสมตามระเบียบใหม่  การบริหารเงินงปม  เงินสะสม เงินอุดหนุนเฉพาะกิจ ทั้งบทบาทหน้าที่ในการเตรียมพร้อมการเลือกตั้งท้องถิ่นภายใต้พรบ.การเลือกตั้งสมาชิกสภาท้องถิ่นหรือผู้บริหารท้องถิ่น   โอนรวม460,600,UM</t>
  </si>
  <si>
    <t>RV10000030568010079</t>
  </si>
  <si>
    <t>ตัดรด.รอการรับรู้ รับเงินโอน ธ.ไทยพาณิชย์201-9,29(4900x5)พ.ย.67เงิน24,500 ,2(4900)4(14700)6(4900)9(9800x3+4900x3)12(9800x2+4900)13(4900x2+19600x4+14700+9800x3)16(4900+24500)28(303800)ธ.ค.67เงิน558,600  ,ตัดรด.รอการรับรู้SCB303-3,13(4900x9+9800+14700)ธ.ค.67เงิน68,600  รับเงินใบนำส่ง102/68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การประกวดราคาฯ,โอน651,700 ,UM</t>
  </si>
  <si>
    <t>RV10000030568010080</t>
  </si>
  <si>
    <t>ตัดรด.รอการรับรู้ รับเงินโอน ธ.ไทยพาณิชย์201-9,17(4500x5)18(4500x2)29(310500)ธ.ค.67 รับเงินใบนำส่ง106/68 รายได้โครงการ วิทยาลัยการจัดการฯ  โครงการ การปรับเงินเดือนและเงินเพิ่ม การครองชีพชั่วคราวข้าราชการส่วนท้องถิ่น ครู ลูกจ้างและพนักงานจ้างการเลื่อนเงินเดือนผู้ได้รับการปรับเงินเดือน หลักเกณฑ์การรับโอนข้าราชการตามกม.อื่นฯ ,โอนรวม342,000 ,UM</t>
  </si>
  <si>
    <t>RV10000030568010081</t>
  </si>
  <si>
    <t>ตัดรด.รอการรับรู้ รับเงินโอน ธ.ไทยพาณิชย์201-9,11(14700)29(205800)ธ.ค.67 รับเงินใบนำส่ง109/68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,รวม220,500,UMDC</t>
  </si>
  <si>
    <t>RV10000030568010082</t>
  </si>
  <si>
    <t>ตัดรด.รอการรับรู้ รับเงินโอนธ.ไทยพาณิชย์201-9,18(4900)29(147000)ธ.ค.67 รับเงินใบนำส่ง108/68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,โอนรวม151,900,UM</t>
  </si>
  <si>
    <t>RV10000030568010083</t>
  </si>
  <si>
    <t>ตัดรด.รอการรับรู้ รับเงินโอน ธ.ไทยพาณิชย์201-9,6ธ.ค.67(4900x3) ,ตัดรด.รอการรับรู้ รับเงินโอน ธ.ไทยพาณิชย์303-3,20ธ.ค.67(19600) รับเงินใบนำส่ง107/68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รวม34,300,UMDC</t>
  </si>
  <si>
    <t>08/01/2568</t>
  </si>
  <si>
    <t>RV10000030568010129</t>
  </si>
  <si>
    <t>ตัดรด.รอการรับรู้ รับเงินโอน ธ.ไทยพาณิชย์201-9,17(14700)29(39200)ธ.ค.67 รับเงินใบนำส่ง114/68 รายได้โครงการ วิทยาลัยการจัดการฯ โครงการฝึกปฏิบัติจัดทำGlide App เพื่อนำเสนอผลการปฏิบัติงานการขอหรือเลื่อนวิทยฐานะสำหรับข้าราชการหรือพนง.ครูและบุคลากรทางการศึกษา อปท.ตามเกณฑ์ วPA รวม53,900,UMDC</t>
  </si>
  <si>
    <t>RV10000030568010758</t>
  </si>
  <si>
    <t>ตัดรด.รอการรับรู้ รับเงินโอน ธ.ไทยพาณิชย์201-9,12(104895)13(105)ธ.ค.67 รับเงินใบนำส่ง117/68 รายได้โครงการ วิทยาลัยการจัดการฯ โครงการSoutheast Asian Policy Studies Summer School in Thailand2024,รวม105,000,UMDC</t>
  </si>
  <si>
    <t>10/01/2568</t>
  </si>
  <si>
    <t>RV10000030568010823</t>
  </si>
  <si>
    <t>รับเงินโอนSCB201-9,9ม.ค.68(627200+12) ,ตัดรด.รอการรับรู้ SCB201-9,6(4900)11(4900)16(4900+14700+34300)17(4900x3+9800)18(9788+9800+4900x2)19(9800x2+24500+4900x5)20(4900x3)23(4900x2+117600)ธ.ค.67เงิน328,288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รวม960,400,UM</t>
  </si>
  <si>
    <t>RV10000030568010824</t>
  </si>
  <si>
    <t>ตัดรด.รอการรับรู้ ธ.ไทยพาณิชย์ กระแสรายวัน303-3,20ธ.ค.67(4900)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รวม4,900,UM</t>
  </si>
  <si>
    <t>RV10000030568010834</t>
  </si>
  <si>
    <t>รับเงินโอน ธ.ไทยพาณิชย์201-9,9ม.ค.68(274000)  ,ตัดรด.รอการรับรู้SCB201-9,20ก.ย.67(20000) ,9(9800)12(4900+14700+68600)15(4900)16(39200+19600)17(83300+58800+53900)19(53900+4900+53900)20(34300+4900)ธ.ค.67เงิน509,600 รับเงินใบนำส่ง121/68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 ,โอนรวม803,600,UM</t>
  </si>
  <si>
    <t>14/01/2568</t>
  </si>
  <si>
    <t>RV10000030568010852</t>
  </si>
  <si>
    <t>ตัดรด.รอการรับรู้ รับเงินโอน ธ.ไทยพาณิชย์201-9,16(20000)17(20000x10)23(20000)25(20000x3)ธ.ค.67เงิน300,000 ,รับเงินโอน ธ.ไทยพาณิชย์201-9,5(20000x39)6(20000x7)7(20000x35)8(20000x3)10(20000x2)ม.ค.68เงิน1,720,000 รับเงินใบนำส่ง123/68 รายได้โครงการ วิทยาลัยการจัดการฯ โครงการภาษาไทยสำหรับชาวต่างชาติ(Thai Language Courses for Non-Thai Individuals) ,รวม2,020,000,UM</t>
  </si>
  <si>
    <t>RV10000030568010853</t>
  </si>
  <si>
    <t>รับเงินโอนSCB201-9,10ม.ค.68(131900)  ,ตัดรด.รอการรับรู้SCB201-9,12ก.ย.67(20000) ,7(4900)26(9800+4900)29(4900+19600)12(9800+29400+14700)18(9800)19(14700)20(19600+14700+4900)21(24500+44100+19600)23(19600)25(19600)พ.ย.67เงิน289,100 ,30ธ.ค.67(14700จาก78400)  รับเงินใบนำส่ง122/68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พ.ศ.2562และระเบียบคณะกก.การเลือกตั้งพร้อมกม.ใหม่ฯ,รวม455,700,UM</t>
  </si>
  <si>
    <t>18/02/2568</t>
  </si>
  <si>
    <t>RV10000030568020809</t>
  </si>
  <si>
    <t>ตัดรด.รอการรับรู้ รับเงินโอน ธ.ไทยพาณิชย์5949-4,5(3000x4)6(3000)9(3000)24(3000)28(3000)ธ.ค.67เงิน24,000  ,30ม.ค.68(3000) รับเงินใบนำส่ง154/68คณะศึกษาฯ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ค่าธ.10%2,700 ส่วนงาน5%1,350,สสช.5%1,350,เบิก24,300จาก27,000 มติกก.การเงินครั้งที่7/65</t>
  </si>
  <si>
    <t>10/02/2568</t>
  </si>
  <si>
    <t>RV10000030568020090</t>
  </si>
  <si>
    <t>ตัดรด.รอการรับรู้SCB609-3,27(500x2)พ.ย.67เงิน1,000  ,9(1500x4)12(1000)13(500+1500)15(1000)16(500+1500+800x3)17(800+500)18(800x2+500)19(1500x3+500x2+3000x3)20(500x5+800x2)21(1500x3+1000x5+5000)22(1500x4)23(500)24(500x2)25(500)26(500)ธ.ค.67เงิน57,900 ,9(500)10(500)ม.ค.68เงิน1,000 ใบนำส่ง140/68 รายได้โครงการฯคณะนิติฯ ค่าลทบ.โครงการประชุมวิชาการระดับนานาชาติทางนิติฯ จากอ. นิสิต/นศ.และผู้สนใจทั่วไป ค่าธ.10%5,990 ส่วนงาน5%2,995,สสช.5%2,995,เบิก53,910จาก59,900 ตามอว8205.08/2893 ลว.28ต.ค.67</t>
  </si>
  <si>
    <t>21/02/2568</t>
  </si>
  <si>
    <t>RV10000030568020870</t>
  </si>
  <si>
    <t>รับเงินโอนธ.ไทยพาณิชย์5949-4,19ก.พ.68 รับเงินใบนำส่ง161/68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ถิ่นพังงา:ค่าลงทะเบียนกิจกรรมส่งเสริมทักษะภาษไทย : กวีน้อยตามรอยวรรณคดี ค่าธ.10%2,205 ส่วนงาน5%1,102.50,สสช.5%1,102.50,เบิก19,845จาก22,050 จากบุคคลภายนอก ตามอว8205.02/ ลว.6ก.พ.68,โอน22,050</t>
  </si>
  <si>
    <t>14/02/2568</t>
  </si>
  <si>
    <t>RV10000030568020776</t>
  </si>
  <si>
    <t>รับเงินโอน ธ.ไทยพาณิชย์609-3,4(7500)6(1800)ก.พ.68 รับเงินใบนำส่ง152/68 รายได้โครงการ คณะเศรษฐศาสตร์ฯ ค่าลงทะเบียนโครงการเชื่อมโยงเส้นทางการท่องเที่ยวเพื่อสนับสนุนการจำหน่ายสินค้าในชุมชน ต.ทุ่งหว้า อ.นาทอน จ.สตูล จากกลุ่มวิสาหกิจชุมชนและบุคคลทั่วไป ค่าธ.10%930 ส่วนงาน5%465,สสช.5%465,เบิก8,370จาก9,300 ตามอว8205.07/  ลว.14ม.ค.68</t>
  </si>
  <si>
    <t>06/02/2568</t>
  </si>
  <si>
    <t>RV00021000068020035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</si>
  <si>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การพัฒนาแผ่นไฮโดรเจลจากเปลือกส้มโอ สำหรับยับยั้งการติดเชื้อ Staphylococcus aureus ที่พบในแผลเบาหวานที่เท้า (หักบริการวิชาการ้อยละ 10 ของรายรับคณะวิทย์) ตามใบเสร็จ PR2-2567:18/25</t>
  </si>
  <si>
    <t>RV00021000068020036</t>
  </si>
  <si>
    <t>รับเงินโอนจากบัญชีเงินฝากออมทรัพย์ ธ.กรุงไทย เลขที่ 981-2-81043-9 ในวันที่ 03/02/2568 จากโรงเรียนนราธิวาส จังหวัดนราธิวาส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เทคโนโลยีและสิ่งแวดล้อม ระดับชั้นมัธยมศึกษาตอนต้น (หักบริการวิชาการ้อยละ 10 ของรายรับคณะวิทย์) ตามใบเสร็จ PR2-2567:18/24</t>
  </si>
  <si>
    <t>RV00021000068020046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</si>
  <si>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สำหรับรายการค่าบริการเพาะเลี้ยงเชื้อราจากพืช สำหรัทดสอบประสิทธิภาพในการยับยั้งเชื้อรา ภายใต้โครงงานทางด้านวิทยาศาสตร์ เรื่อง การสกัดสารชาโปนินจากเปลือกเงาะและใบสาบเสือ เพื่อให้บริการเพาะเลี้ยงเชื้อราจากพืช (หักบริการวิชาการ้อยละ 10 ของรายรับคณะวิทย์) ตามใบเสร็จ PR2-2567:18/34</t>
  </si>
  <si>
    <t>RV00021000068020135</t>
  </si>
  <si>
    <t>รับเงินโอนจากบัญชีเงินฝากออมทรัพย์ ธ.กรุงไทย เลขที่บัญชี 981-2-81043-9 ในวันที่ 10/02/2568 จากโรงเรียนท่าใหญ่วิทยา จังหวัดสงขลา สำหรับรายการค่ายบริการวิชาการสำหรับสถานศึกษา - โครงการห้องเรียนพิเศษเตรียมทหาร เพื่อฝึกปฏิบัติการทางด้านฟิสิกส์พลังงานและการทำโครงงานวิทยาศาสตร์ สำหรับนักเรียนระดับมัธยมศึกษาตอนต้นชั้นปีที่ 2 (หักค่าธรรมเนียมค่าบริการวิชาการร้อยละ 10 ของคณะวิทย์) ตามใบเสร็จ PR2-2568:19/41</t>
  </si>
  <si>
    <t>RV00021000068020128</t>
  </si>
  <si>
    <t>รับเงินโอนจากบัญชีเงินฝากออมทรัพย์ ธ.กรุงไทย เลขที่บัญชี 981-2-81043-9 ในวันที่ 17/02/68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3 (หักค่าธรรมเนียมบริการวิชาการร้อยละ 10 จากรับของ สสช.) ตามใบเสร็จ PR2-2568:19/39</t>
  </si>
  <si>
    <t>25/02/2568</t>
  </si>
  <si>
    <t>RV00021000068020224</t>
  </si>
  <si>
    <t>รับเงินโอนโครงการบริการวิชาการ เข้าบัญชี ธ.กรุงไทย สาขาควนขนุน เลขที่981-2-81043-9 วันที่17 กุมภาพันธ์ 2568 จากบริษัทแอ้นท์ เอ็กซ์ เวิร์ค จำกัด ค่าดำเนินการจัดสอบความรู้ผู้ขอขึ้นทะเบียนและใบอนุญาตเป็นผู้ประกอบการวิชาชีพสาธารณสุขชุมชน ครั้งที่1/2568 (สัดส่วน 90-5-5)โดยสถาบันส่งเสริมการบริการวิชาการ ใบเสร็จเลขที่PR2-2568: 20/38</t>
  </si>
  <si>
    <t>27/02/2568</t>
  </si>
  <si>
    <t>RV00021000068020267</t>
  </si>
  <si>
    <t>รับเงินโอนจากบัญชีเงินฝากออมทรัพย์ ธ.กรุงไทย เลขที่บัญชี 981-2-81043-9 ในวันที่ 22/02/2568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ส่วนภูมิภาค ครั้งที่ 2 ประจำปี 2567 ของสภาการแพทย์แผนไทย ระหว่างวันที่ 1-2 มีนาคม 2568 (หักค่าธรรมเนียมบริการวิชาการร้อยละ 10 จากรับของ สสช.) ตามใบเสร็จ PR2-2568:21/17</t>
  </si>
  <si>
    <t>RV10000030568020091</t>
  </si>
  <si>
    <t>รับเงินโอน ธ.ไทยพาณิชย์609-3,6ก.พ.68(18500) ,ตัดรด.รอการรับรู้ รับเงินโอน ธ.ไทยพาณิชย์609-3,27ม.ค.68(18500)  รับเงินใบนำส่ง139,141/68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ค่าธ.10%3,700 ส่วนงาน5%1,850,สสช.5%1,850,เบิก33,300จาก37,000 ตามอว8205.04/0045 ลว.27ม.ค.68</t>
  </si>
  <si>
    <t>17/02/2568</t>
  </si>
  <si>
    <t>RV10000030568020787</t>
  </si>
  <si>
    <t>ตัดรด.รอการรับรู้ รับเงินโอน ธ.ไทยพาณิชย์609-3,4(800)6(800x2)15(800)17(800x2)18(2400)23(800)28(800)29(800x2)30(800x2)31(800)ม.ค.68  รับเงินใบนำส่ง153/68 รายได้โครงการ วิเทศสัมพันธ์  โครงการบริการแปลเอกสาร จากบุคลากรภายนอก ค่าธ.10%1,280 ส่วนงาน5%640,สสช.5%640,เบิก11,520จาก12,800</t>
  </si>
  <si>
    <t>RV10000030568020862</t>
  </si>
  <si>
    <t>ตัดรด.รอการรับรู้ รับเงินโอน ธ.ไทยพาณิชย์609-3,18(500x9)19(500x23)20(500x5)21(500x3)22(500x9)23(500x12)24(500x26)25(500x37)ธ.ค.67เงิน62,000 รับเงินใบนำส่ง159/68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ค่าธ.10%6,200 ส่วนงาน5%3,100,สสช.5%3,100,เบิก55,800จาก62,000 ตามอว8205.04/0001 ลว.2ม.ค.68</t>
  </si>
  <si>
    <t>RV10000030568020865</t>
  </si>
  <si>
    <t>รับเงินโอน ธ.ไทยพาณิชย์ กระแสรายวัน044-1,7(600x3)9(600)ก.พ.68  รับเงินใบนำส่ง160/68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ค่าธ.10%240 ส่วนงาน5%120,สสช.5%120,เบิก2,160จาก2,400 ตามอว8205.04/0515 ลว.17ต.ค.67</t>
  </si>
  <si>
    <t>13/02/2568</t>
  </si>
  <si>
    <t>RV10000030568020670</t>
  </si>
  <si>
    <t>ตัดรด.รอการรับรู้ รับเงินโอน ธ.ไทยพาณิชย์201-9,14(20000x31)15(20000x20)16(20000x25)17(20000x23)21(20000x2)22(20000)23(20000)ม.ค.68  รับเงินใบนำส่ง145-146/68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</si>
  <si>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RV10000030568020684</t>
  </si>
  <si>
    <t>ตัดรด.รอการรับรู้ รับเงินโอน ธ.ไทยพาณิชย์201-9,27(19600+68600+4900)ธ.ค.67เงิน93,100 ,3(9800)20(200900)ม.ค.68เงิน210,700 รับเงินใบนำส่ง148/68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,รวม303,800,UM</t>
  </si>
  <si>
    <t>RV10000030568020718</t>
  </si>
  <si>
    <t>รับเงินโอน ธ.ไทยพาณิชย์201-9,19(4900)30(19600)ธ.ค.67เงิน24,500  ,20ม.ค.68(53900) ,ตัดรด.รอการรับรู้ ธ.ไทยพาณิชย์ กระแสรายวัน303-3,11(7900)20(1900)ม.ค.68เงิน9,800 รับเงินใบนำส่ง147/68 รายได้โครงการ วิทยาลัยการจัดการฯ การใช้จ่ายจาเงินรายได้สะสมของศูนย์พัฒนาเด้กเล็กและรร.ในสังกัดอปท.,โอน88,200,UM</t>
  </si>
  <si>
    <t>RV10000030568020774</t>
  </si>
  <si>
    <t>ตัดรด.รอการรับรู้SCBกระแสฯ303-3,18(3500x2)พ.ย.67เงิน7,000 ,12(3500)23(3500x4+ตัด3500จาก7000)24(3500)27(3500x5)30(3500)ธ.ค.67เงิน45,500  ,7(3900x4)16(3900x2)21(3900x2)ม.ค.68เงิน31,200 ตัดรด.รอรับรู้SCB201-9,9(3500)12(3500x3)20(3500)24(3500x2)26(7000x2+3500)27(3500)28(3500x4)31(3500)ธ.ค.67เงิน63,000 ,7(3900)20(3900x2)ม.ค.68เงิน11,700  รับเงินใบนำส่ง150/68รายได้โครงการ วิทยาลัยการจัดการฯ โครงการฝึกอบรมหลักสูตรเทคนิคการเขียนคู่มือปฏิบัติงาน,โอนรวม158,400,UM</t>
  </si>
  <si>
    <t>RV10000030568020775</t>
  </si>
  <si>
    <t>ตัดรด.รอการรับรู้รับเงินโอน ธ.ไทยพาณิย์ กระแสรายวัน303-3,6(3500)16(3500x3)17(3500x3)18(3500)20(3500x2)23(3500x6+ตัด3500จาก7000)24(3500)27(3500)ธ.ค.67เงิน66,500 ,ตัดรด.รอการรับรู้ รับเงินโอน ธ.ไทยพาณิชย์201-9,16(3500x2)17(3500x3)18(3500x3)26(3500x4)27(14000)31(3500x4)ธ.ค.67เงิน70,000  ,8ม.ค.68(3900)รับเงินใบนำส่ง151/68รายได้โครงการ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,โอนรวม140,400,UM</t>
  </si>
  <si>
    <t>RV10000030568020944</t>
  </si>
  <si>
    <t>รับเงินโอน ธ.ไทยพาณิชย์201-9,27ก.พ.68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</si>
  <si>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13/03/2568</t>
  </si>
  <si>
    <t>RV10000030568030806</t>
  </si>
  <si>
    <t>ตัดรด.รอการรับรู้ รับเงินโอนธ.ไทยพาณิชย์5949-4,20ก.พ.68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เงินสนับสนุนโครงการพัฒนาหลักสูตรการสื่อสารเพื่อสาธารณะ ค่าธ.10%10,000 ส่วนงาน5%5,000,สสช.5%5,000,เบิก90,000จาก100,000 จากองค์การกระจายเสียงและแพร่ภาพสาธารณะแห่งปทท. ตามอว8205.02/225 ลว.10มี.ค.68,โอน100,000</t>
  </si>
  <si>
    <t>14/03/2568</t>
  </si>
  <si>
    <t>RV10000030568030131</t>
  </si>
  <si>
    <t>รับเงินโอน ธ.ไทยพาณิชย์609-3,3(3500)5(3500)6(3500x2)7(3500x2)มี.ค.68เงิน21,000  ,ตัดรด.รอการรับรู้ รับเงินโอนธ.ไทยพาณิชย์609-3,24(3500)26(3500x7)27(7000+3500)28(3500x4)ก.พ.68เงิน52,500    รับเงินใบนำส่ง183/68รายได้โครงการ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ค่าธ.10%7,350 ส่วนงาน5%3,675,สสช.5%3,675,เบิก66,150จาก73,500 ตามอว8205.01/ ลว.19ก.พ.68</t>
  </si>
  <si>
    <t>RV10000030568030132</t>
  </si>
  <si>
    <t>รับเงินโอน ธ.ไทยพาณิชย์609-3,12มี.ค.68 รับเงินใบนำส่ง184/68รายได้โครงการ คณะศึกษาฯ โครงการอบรมผู้ฝึกสอนเปตองขั้นพื้นฐาน จากผู้ฝึกสอนและนักกีฬาเปตองค่าธ.10%3,200 ส่วนงาน5%1,600,สสช.5%1,600,เบิก28,800จาก32,000 ตามอว8205.01.06/  ลว.27ม.ค.68,โอน32,000</t>
  </si>
  <si>
    <t>24/03/2568</t>
  </si>
  <si>
    <t>RV10000030568030931</t>
  </si>
  <si>
    <t>รับเงินโอน ธ.ไทยพาณิชย์609-3,11(5200x2)17(2600)18(39000+2600)14(2600)มี.ค.68 รับเงินใบนำส่ง201/68รายได้โครงการฯ คณะเศรษฐศาสตร์ฯ  ค่าลงทะเบียนหลักสูตรISO9001:2015/AMD1:2024 รวมถึง REQUIREMENT AND IMPLEMENTATION CLIMATE ACTION CHANGE จากองค์กรเอกชนภายนอก ค่าธ.10%5,720 ส่วนงาน5%2,860,สสช.5%2,860,เบิก51,480จาก57,200 ตามอว8205.07/ ลว.15มี.ค.68 ,โอนรวม57,200</t>
  </si>
  <si>
    <t>04/03/2568</t>
  </si>
  <si>
    <t>RV00021000068030046</t>
  </si>
  <si>
    <t>รับเงินโอนจากบัญชีเงินฝากออมทรัพย์ ธ.กรุงไทย เลขที่บัญชี 981-2-81043-9 ในวันที่ 26/02/2568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พ.ศ.2568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PR2-2568:22/11</t>
  </si>
  <si>
    <t>RV00021000068030134</t>
  </si>
  <si>
    <t>รับเงินโอนจากบัญชีเงินฝากออมทรัพย์ ธ.กรุงไทย เลขที่บัญชี 981-2-81043-9 ในวันที่ 10/03/2568 (30000+22300บ.) จากโรงเรียนพนมเบญจา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PR2-2568:23/7</t>
  </si>
  <si>
    <t>21/03/2568</t>
  </si>
  <si>
    <t>RV00021000068030232</t>
  </si>
  <si>
    <t>รับเงินโอนจากบัญชีเงินฝากออมทรัพย์ ธ.กรุงไทย เลขที่บัญชี 981-2-81043-9 ในวันที่ 10/03/2568 จากโรงเรียนตรังคริสเตียน จังหวัดตรัง สำหรับรายการค่ายบริการวิชาการสำหรับสถานศึกษา - ค่ายวิทยาศาสตร์ปฏิบัติการ สำหรับนักเรียนห้องเรียนพิเศษวิทยาศาสตร์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PR2-2568:23/34</t>
  </si>
  <si>
    <t>28/03/2568</t>
  </si>
  <si>
    <t>RV00021000068030344</t>
  </si>
  <si>
    <t>รับเงินโอนจากบัญชีเงินฝากออมทรัพย์ ธ.กรุงไทย เลขที่บัญชี 981-2-81043-9 ในวันที่ 26/03/2568 จากโรงเรียนทุ่งสง จังหวัดนครศรีธรรมราช สำหรับรายการค่ายบริการวิชาการสำหรับสถานศึกษา - ค่ายวิทยาศาสตร์ในห้องปฏิบัติการ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PR2-2568:25/48</t>
  </si>
  <si>
    <t>RV00021000068030152</t>
  </si>
  <si>
    <t>รับเงินโอนจากบัญชีเงินฝากออมทรัพย์ ธ.ไทยพาณิชย์ เลขที่บัญชี 416-089435-1 ในวันที่ 20-31 มกราคม 2568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PL2-2568:3/23</t>
  </si>
  <si>
    <t>11/03/2568</t>
  </si>
  <si>
    <t>RV00021000068030093</t>
  </si>
  <si>
    <t>รับเงินโอนจากบัญชีเงินฝากออมทรัพย์ ธ.ไทยพาณิชย์ เลขที่บัญชี 416-089435-1 ในวันที่ 05/03/2568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ของรายรับคณะอุตสาหกรรมการเกษตรและชีวภาพ) ตามใบเสร็จ PL2-2568:3/18</t>
  </si>
  <si>
    <t>18/03/2568</t>
  </si>
  <si>
    <t>RV00021000068030174</t>
  </si>
  <si>
    <t>รับเงินโอนจากบัญชีเงินฝากออมทรัพย์ ธ.ไทยพาณิชย์ เลขที่บัญชี 403-487220-3 ในวันที่ 13/03/2568 จากโรงเรียนวัดคลองใหญ่ สำหรับค่าลงทะเบียนโครงการอบรมเชิงปฏิบัติการ การสร้างสรรค์งานออกแบบให้ปังด้วย Canva (หักค่าธรรมเนียมร้อยละ 10 จากรายรับของ สถาบันทรัพยากรการเรียนรู้ฯ (พัทลุง)) ตามใบเสร็จ PL2-2568:3/25</t>
  </si>
  <si>
    <t>RV10000030568030049</t>
  </si>
  <si>
    <t>ตัดรด.รอการรับรู้ รับเงินโอน ธ.ไทยพาณิชย์609-3,20ก.พ.68  รับเงินใบนำส่ง167/68 รายได้โครงการ วิเทศสัมพันธ์ ค่าลงทะเบียนโครงการจัดสอบTSU-TEP สำหรับนร.วมว.-ม.ทักษิณ ค่าธ.10%1,780 ส่วนงาน5%890,สสช.5%890,เบิก16,020จาก17,800 ตามอว8202.04/0290 ลว.27ธ.ค.67,โอน17,800</t>
  </si>
  <si>
    <t>RV10000030568030820</t>
  </si>
  <si>
    <t>ตัดรด.รอการรับรู้ รับเงินโอน ธ.ไทยพาณิชย์609-3,14(500x11)16(500x5)17(500x2)18(500x6)19(500x5)20(500x32)21(500)27(500x5)29(500)30(500)31(500x6)ม.ค.68เงิน37,500  ,1(500x7) 2(500x10)3(500x16)ก.พ.68เงิน16,500    รับเงินใบนำส่ง186/68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ค่าธ.10%5,400 ส่วนงาน5%2,700,สสช.5%2,700,เบิก48,600จาก54,000 ตามอว8205.04/0016 ลว.13ม.ค.68</t>
  </si>
  <si>
    <t>RV10000030568030821</t>
  </si>
  <si>
    <t>ตัดรด.รอการรับรู้ รับเงินโอน ธ.ไทยพาณิชย์609-3,2(800x2)7(800)10(800)11(800)18(800x2)19(800x5)22(800)23(800x3)27(800)28(800)ก.พ.68 รับเงินใบนำส่ง185/68 รายได้โครงการ วิเทศสัมพันธ์  โครงการบริการแปลเอกสาร จากบุคลากรภายนอก ค่าธ.10%1,440 ส่วนงาน5%720,สสช.5%720,เบิก12,960จาก14,400</t>
  </si>
  <si>
    <t>05/03/2568</t>
  </si>
  <si>
    <t>RV10000030568030738</t>
  </si>
  <si>
    <t>ตัดรด.รอการรับรู้ รับเงินโอน ธ.ไทยพาณิชย์201-9,2ต.ค.67(20000x2) ,15(34300)17(88200)21(63700+58800+4900+68600)22(14700+73500)23(93100+29400+73500+98000)24(93100+4900x3+53900+14700)ม.ค.68เงิน877,100  ,18ก.พ.68(616600)  รับเงินใบนำส่ง168/68รายได้โครงการ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พร้อมทั้งวิธีพูดในที่สาธารณะ การนำเสนอผลงาน พูดอย่างไรให้ได้ใจปชช. ,รวม1,533,700,UM</t>
  </si>
  <si>
    <t>RV10000030568030740</t>
  </si>
  <si>
    <t>ตัดรด.รอการรับรู้ รับเงินโอน ธ.ไทยพาณิชย์201-9,30ม.ค.68(9800) ,3(44100)4(73500+9800)5(44100)6(29400+24500)7(39200+4900x10)18(1416100)ก.พ.68เงิน1,729,700 รับเงินใบนำส่ง174/68รายได้โครงการ วิทยาลัยการจัดการฯ  โครงการซักซ้อมความเข้าใจพ.ร.บ.การเลือกตั้งสมาชิกสภาท้องถิ่นหรือผู้บริหารท้องถิ่นฯและกม.ที่แก้ไขใหม่ และกรณีศึกษาพร้อมทั้งอำนาจหน้าที่ อปท.ในการจัดทำบริการสาธารณะฯ,โอน1,739,500,UM</t>
  </si>
  <si>
    <t>RV10000030568030743</t>
  </si>
  <si>
    <t>ตัดรด.รอการรับรู้ รับเงินโอน ธ.ไทยพาณิชย์201-9,29(20000x2)30(20000x20)ม.ค.68เงิน440,000  ,3(20000x42)4(12000+8000)5(20000x5)11(20000x12)12(20000x18)13(20000x3)ก.พ.68เงิน1,620,000 รับเงินใบนำส่ง176/68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</si>
  <si>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RV10000030568030744</t>
  </si>
  <si>
    <t>ตัดรด.รอการรับรู้ รับเงินโอน ธ.ไทยพาณิชย์201-9,29ม.ค.68(19600)  ,3(4900)5(14700+4900)6(4900x2+9800+14700)18(112700)ก.พ.68เงิน171,500   รับเงินใบนำส่ง175/68วิทยาลัยการจัดการฯ 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การจัดทำTOR/รูปแบบรายการงานก่อสร้างและการจัดทำราคากลางฯ,โอนรวม191,100,UM</t>
  </si>
  <si>
    <t>RV10000030568030745</t>
  </si>
  <si>
    <t>ตัดรด.รอการรับรู้ รับเงินโอน ธ.ไทยพาณิชย์201-9,3ต.ค.67(20000) ,5พ.ย.67(20000) ,25ธ.ค.67(4900) ,13(19600)16(88200)20(4900)21(19600)22(4900+24500)24(88200+9800)18(156000)ก.พ.68เงิน415,700  รับเงินใบนำส่ง170/68รายได้โครงการ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พร้อมทั้งหลักเกณฑ์การเบิกจ่ายเงินช่วยเหลือปชช.ฉบับใหม่ฯและการอนุมัติจ่ายเงินสะสมฯ ,รวม460,600,UM</t>
  </si>
  <si>
    <t>RV10000030568030746</t>
  </si>
  <si>
    <t>ตัดรด.รอการรับรู้ รับเงินโอน ธ.ไทยพาณิชย์201-9,22(14700+24500)ม.ค.68เงิน39,200  ,18ก.พ.68(117600) รับเงินใบนำส่ง171/68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,โอนรวม156,800,UM</t>
  </si>
  <si>
    <t>RV10000030568030747</t>
  </si>
  <si>
    <t>ตัดรด.รอการรับรู้ รับเงินโอน ธ.ไทยพาณิชย์201-9,21(4900)22(4900x2)24(4900)ม.ค.68เงิน19,600 ,18ก.พ.68(147,000)  รับเงินใบนำส่ง173/68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,โอนรวม166,600,UM</t>
  </si>
  <si>
    <t>RV10000030568030748</t>
  </si>
  <si>
    <t>ตัดรด.รอการรับรู้ รับเงินโอนธ.ไทยพาณิชย์201-9,27ม.ค.68(14700) ,18ก.พ.68(102900) รับเงินใบนำส่ง172/68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,โอนรวม117,600,UM</t>
  </si>
  <si>
    <t>RV10000030568030749</t>
  </si>
  <si>
    <t>ตัดรด.รอการรับรู้ รับเงินโอน ธ.ไทยพาณิชย์201-9,18ก.พ.68(93100) รับเงินใบนำส่ง169/68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,รวม93,100,UM</t>
  </si>
  <si>
    <t>17/03/2568</t>
  </si>
  <si>
    <t>RV10000030568030844</t>
  </si>
  <si>
    <t>รับเงินโอน ธ.ไทยพาณิชย์201-9,3มี.ค.68(259700)  ,ตัดรด.รอการรับรู้ รับเงินโอน ธ.ไทยพาณิชย์ กระแสรายวัน303-3,14ก.พ.68(4900) ,ตัดรด.รอการรับรู้ รับเงินโอน ธ.ไทยพาณิชย์201-9,5(4900)13(14700+9800+4900)14(9800+14700+4900)17(9800)ก.พ.68เงิน73,500 รับเงินใบนำส่ง191/68/68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การประกวดราคาฯ,โอน338,100 ,UM</t>
  </si>
  <si>
    <t>RV10000030568030845</t>
  </si>
  <si>
    <t>รับเงินโอน ธ.ไทยพาณิชย์201-9,3มี.ค.68(ตัด509600จากโอน563500) ,ตัดรด.รอการรับรู้ ธ.ไทยพาณิชย์201-9,11ก.พ.68(49000+49000)  รับเงินใบนำส่ง190/68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,รวม607,600,UM</t>
  </si>
  <si>
    <t>RV10000030568030846</t>
  </si>
  <si>
    <t>รับเงินโอน ธ.ไทยพาณิชย์201-9,3มี.ค.68(450800)  ,ตัดรด.รอการรับรู้ รับเงินโอน ธ.ไทยพาณิชย์201-9,5(14700)7(4900+4900+9800)11(24500)14(9800+4900x4+9800)ก.พ.68เงิน98,000 รับเงินใบนำส่ง189/68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,รวม548,800,UM,UMDC</t>
  </si>
  <si>
    <t>RV10000030568030847</t>
  </si>
  <si>
    <t>รับเงินโอน ธ.ไทยพาณิชย์201-9,3มี.ค.68(249900) ,ตัดรด.รอการรับรู้ รับเงินโอน ธ.ไทยพาณิชย์201-9,6(58800)7(49000)13(4900)14(4900)ก.พ.68เงิน117,600 รับเงินใบนำส่ง193/68 รายได้โครงการ วิทยาลัยการจัดการฯ หลักสูตร คุณสมบัตร ลักษระต้องห้ามของผู้สมัครรับเลือกตั้งตามกม.ว่าด้วยการเลือกตั้งสมาชิกสภาและผู้บริหารท้องถิ่น พร้อมทั้งกลยุทธ์การประชาสัมพันธ์ท้องถิ่นฯ ,โอนรวม367,500,UM</t>
  </si>
  <si>
    <t>RV10000030568030848</t>
  </si>
  <si>
    <t>รับเงินโอน ธ.ไทยพาณิชย์201-9,3มี.ค.68(137200)  ,ตัดรด.รอการรับรู้ รับเงินโอน ธ.ไทยพาณิชย์201-9,20(4900)24(4900+9800)ก.พ.68เงิน19,600 รับเงินใบนำส่ง194/68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,โอน156,800,UM</t>
  </si>
  <si>
    <t>RV10000030568030849</t>
  </si>
  <si>
    <t>รับเงินโอน ธ.ไทยพาณิชย์201-9,3มี.ค.68(ตัด53900จากโอน563500) รับเงินใบนำส่ง192/68รายได้โครงการ วิทยาลัยการจัดการฯ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,รวม53,900,UM</t>
  </si>
  <si>
    <t>RV10000030568030883</t>
  </si>
  <si>
    <t>รับเงินโอนSCB201-9,3มี.ค.68(480200) ,ตัดรด.รอการรับรู้SCB201-9,22(68600)30(29400)31(4900)ม.ค.68เงิน102,900   ,6(44100)7(19600)12(20000x2+9000)14(39200x2+63700+19600+78400+4900)ก.พ.68เงิน357,700  รับเงินใบนำส่ง196/68 รายได้โครงการ วิทยาลัยการจัดการฯ หลักสูตรคุณสมบัตร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พร้อมทั้งกลยุทธ์การประชาสัมพันธ์ฯ ,โอนรวม940,800,UM</t>
  </si>
  <si>
    <t>RV10000030568030884</t>
  </si>
  <si>
    <t>รับเงินโอน ธ.ไทยพาณิชย์201-9,3(20000x37)5(20000x56)6(20000x4)7(20000)มี.ค.68เงิน1,960,000 ,ตัดรด.รอการรับรู้ รับเงินโอน ธ.ไทยพาณิชย์201-9,25(20000x3)27(20000x5)ก.พ.68เงิน160,000 รับเงินใบนำส่ง197/68 รายได้โครงการ วิทยาลัยการจัดการฯ โครงการภาษาไทยสำหรับชาวต่างชาติ(Thai Language Courses for Non-Thai Individuals) ,รวม2,120,000,UM</t>
  </si>
  <si>
    <t>RV10000030568030885</t>
  </si>
  <si>
    <t>รับเงินโอน ธ.ไทยพาณิชย์201-9,5(4900x3)6(4900+9800+14700)14(78400)มี.ค.68 รับเงินใบนำส่ง195/68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,รวม122,500,UM</t>
  </si>
  <si>
    <t>คณะสหวิทยาการและการประกอบการ</t>
  </si>
  <si>
    <t>03/04/2568</t>
  </si>
  <si>
    <t>RV10000030568040651</t>
  </si>
  <si>
    <t>ตัดรด.รอการรับรู้ รับเงินโอน ธ.ไทยพาณิชย์609-3,16(4000)20(3000x2+1000x2)21(10000+2000+1000x3)22(3000+16000)24(10000)28(2000x2)มี.ค.68เงิน60,000  รับเงินใบนำส่ง208/68 รายได้โครงการ คณะศึกษาฯ ค่าลงทะเบียนโครงการประชุมวิชาการและนำเสนอผลงานวิจัยระดับชาติ "นวัตกรรมวิชาชีพครู" จากผู้บริหารและคณาจารย์ นิสิต ผู้ทรงคุณวุฒิและบุคลากร ค่าธ.10%6,000 ส่วนงาน5%3,000,สสช.5%3,000,เบิก54,000จาก60,000 ตามอว8205.01/ ลว.22ม.ค.68</t>
  </si>
  <si>
    <t>04/04/2568</t>
  </si>
  <si>
    <t>RV10000030568040078</t>
  </si>
  <si>
    <t>ตัดรด.รอการรับรู้ SCB609-3,12(1000)13(1000x2)16(1000)17(1000)18(1000)25(1000)ก.พ.68เงิน7,000  ,3(1000x2)7(1000x2)10(1000x3)11(13000+1000x3)13(1000)14(1000)17(1000x10+2000)18(1000)19(1000)20(1000)21(1000x5)24(700x5)มี.ค.68เงิน48,500  รับเงินใบนำส่ง210/68 รายได้โครงการ คณะศึกษาฯ ค่าลทบ.โครงการพัฒนาศักยภาพครูเพื่อยกระดับสมรรถนะการออกแบบหลักสูตรและการจัดการเรียนรู้ฯ จากครูและบุคลากรทางการศึกษา ค่าธ.10%5,550 ส่วนงาน5%2,775,สสช.5%2,775,เบิก49,950จาก55,500 ตามอว8205.01/ ลว.12มี.ค.68</t>
  </si>
  <si>
    <t>RV10000030568040077</t>
  </si>
  <si>
    <t>ตัดรด.รอการรับรู้ รับเงินโอน ธ.ไทยพาณิชย์609-3,4(4000)5(4000)6(4000x2)7(4000x2)9(4000)10(4000x3)11(4000x6)12(4000x4)13(4000x19)14(4000x21)15(4000x2)17(4000x3)18(4000)19(4000)20(4000x6)21(4000)25(56000)29(4000)มี.ค.68  รับเงินใบนำส่ง209/68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ค่าธ.10%35,600 ส่วนงาน5%17,800,สสช.5%17,800,เบิก320,400จาก356,000 ตามอว8205.01/1013 ลว.25ธ.ค.67</t>
  </si>
  <si>
    <t>30/04/2568</t>
  </si>
  <si>
    <t>RV10000030568040948</t>
  </si>
  <si>
    <t>รับเงินโอน ธ.ไทยพาณิชย์609-3,4(4000x2)7(4000)11(4000)12(4000x2)18(4000x2)22(4000)26(4000)27(4000)28(4000x3)เม.ย.68เงิน56,000  ,ตัดรด.รอการรับรู้ รับเงินโอน ธ.ไทยพาณิชย์609-3,14(4000)26(4000)มี.ค.68เงิน8,000  รับเงินใบนำส่ง238/68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ค่าธ.10%6,400 ส่วนงาน5%3,200,สสช.5%3,200,เบิก57,600จาก64,000 ตามอว8205.01/1013 ลว.25ธ.ค.67</t>
  </si>
  <si>
    <t>01/04/2568</t>
  </si>
  <si>
    <t>RV10000030568040027</t>
  </si>
  <si>
    <t>รับเงินโอนธ.ไทยพาณิชย์5949-4,25มี.ค.68 รับเงินใบนำส่ง202/68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ค่าธ.10%300 ส่วนงาน5%150,สสช.5%150,เบิก2,700จาก3,000 จาก ตามอว8205.02/ ลว.26ธ.ค.67,โอน3,000</t>
  </si>
  <si>
    <t>RV10000030568040030</t>
  </si>
  <si>
    <t>ตัดรด.รอการรับรู้ รับเงินโอน ธ.ไทยพาณิชย์5949-4,25มี.ค.68  รับเงินใบนำส่ง203/68 รายได้โครงการ คณะมนุษย์ฯ  ค่าลงทะเบียนโครงการค่ายส่งเสริมทักษะทางภาษาไทย สำหรับนักเรียนและคุณครูรร.มัธยมเกาะหมาก จ.พัทลุง จากรร.มัธยมเกาะหมาก ค่าธ.10%3,800 ส่วนงาน5%1,900,สสช.5%1,900,เบิก34,200จาก38,000 ตามอว8205.02/ ลว.10มี.ค.68</t>
  </si>
  <si>
    <t>17/04/2568</t>
  </si>
  <si>
    <t>RV10000030568040787</t>
  </si>
  <si>
    <t>รับเงินโอนธ.ไทยพาณิชย์5949-4,11เม.ย.68 รับเงินใบนำส่ง226/68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ค่าธ.10%200 ส่วนงาน5%900,สสช.5%900,เบิก1,800จาก2,000 ตามอว8205.02/ ลว.26ธ.ค.67</t>
  </si>
  <si>
    <t>22/04/2568</t>
  </si>
  <si>
    <t>RV10000030568040840</t>
  </si>
  <si>
    <t>รับเงินโอนธ.ไทยพาณิชย์5949-4,10เม.ย.68 รายได้โครงการ คณะมนุษย์ฯ ค่าลงทะเบียนโครงการ การผลิตพัฒนาหลักสูตรการสื่อสารเพื่อสาธารณะ Public Journalism Course จากองค์การกระจายเสียงและแพร่ภาพสาธารณะแห่งปทท. ค่าธ.10%9,000 ส่วนงาน5%4,500,สสช.5%4,500,เบิก81,000จาก90,000 ตามTPBS256/2567 ,โอน90,000</t>
  </si>
  <si>
    <t>09/04/2568</t>
  </si>
  <si>
    <t>RV10000030568040076</t>
  </si>
  <si>
    <t>รับเงินโอน ธ.ไทยพาณิชย์609-3,1(4900x2)2(4900)4(4900+19600)6(181300)8(9800)เม.ย.68เงิน230,300 ,ตัดรด.รอการรับรู้ ธ.ไทยพาณิชย์609-3,28มี.ค.68(4900) รับเงินใบนำส่ง213/68รายได้โครงการฯ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จากผู้บริหาร พนักงานและจนท.ของอปท. ค่าธ.10%23,520,ส่วนงาน5%11,760,สสช.5%11,760 เบิก211,680จาก235,200 ตาม อว.8205.07/ ลว.11 ก.พ.68</t>
  </si>
  <si>
    <t>25/04/2568</t>
  </si>
  <si>
    <t>RV00021000068040298</t>
  </si>
  <si>
    <t>รับเงินโอนจากบัญชีเงินฝากออมทรัพย์ ธ.ไทยพาณิชย์ เลขที่บัญชี 403-487220-3 ในวันที่ 23/04/2568 จากคณะวิศวกรรมศาสตร์ สำหรับเงินค่าบริการการวิเคราะห์ ทดสอบตัวอย่างของศูนย์ปฏิบัติการตรวจวัดปริมาณสารพิษตกค้างในดินและผลผลิตพืช (หักค่าธรรมเนียมค่าบริการวิชาการร้อยละ 10 ของคณะเทคโนโลยีและการพัฒนาชุมชน) ตามใบเสร็จ PL2-2568:4/11</t>
  </si>
  <si>
    <t>RV00021000068040004</t>
  </si>
  <si>
    <t>รับเงินโอนจากบัญชีเงินฝากออมทรัพย์ ธ.กรุงไทย เลขที่ 981-2-81043-9 ในวันที่ 25/03/2568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เจลยับยั้งเชื้อ Staphylococcus aureus เพื่อลดการติดเชื้อที่ผิวหนังจากสารสกัดขมิ้นชั้น (หักบริการวิชาการ้อยละ 10 ของรายรับคณะวิทย์) ตามใบเสร็จ PR2-2567:26/45</t>
  </si>
  <si>
    <t>RV00021000068040230</t>
  </si>
  <si>
    <t>รับเงินโอนจากบัญชีเงินฝากออมทรัพย์ ธ.กรุงไทย เลขที่บัญชี 981-2-81043-9 ในวันที่ 21/04/2568 จากโรงเรียนทุ่งสง จังหวัดนครศรีธรรมราช สำหรับรายการค่ายบริการวิชาการสำหรับสถานศึกษา - กิจกรรมการเรียนการสอนวิทยาศาสตร์ในห้องปฏิบัติการ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PR2-2568:30/30</t>
  </si>
  <si>
    <t>24/04/2568</t>
  </si>
  <si>
    <t>RV00021000068040281</t>
  </si>
  <si>
    <t>รับเงินโอนจากบัญชีเงินฝากออมทรัพย์ ธ.กรุงไทย เลขที่บัญชี 981-2-81043-9 ในวันที่ 23/04/2568 จากโรงเรียนอัครศาสน์วิทยา (มูลนิธิ) จังหวัดนราธิวาส สำหรับรายการค่ายบริการวิชาการสำหรับสถานศึกษา - ค่ายวิทยาศาสตร์ สำหรับนักเรียนกลุ่ม PETCH-P ระดับชั้นมัธยมศึกษาปีที่ 5 (หักค่าธรรมเนียมค่าบริการวิชาการร้อยละ 10 ของคณะวิทย์) ตามใบเสร็จ PR2-2568:31/6</t>
  </si>
  <si>
    <t>28/04/2568</t>
  </si>
  <si>
    <t>RV00021000068040338</t>
  </si>
  <si>
    <t>รับเงินโอนจากบัญชีเงินฝากกระแสรายวัน ธ.ไทยพาณิชย์ เลขที่บัญชี 468-022625-8 ในวันที่ 28/04/2568 จากโรงเรียนทุ่งสง จังหวัดนครศรีธรรมราช สำหรับรายการค่ายบริการวิชาการสำหรับสถานศึกษา - ค่ายโครงงานวิทยาศาสตร์สำหรับนักเรียนระดับมัธยมศึกษาตอนปลาย ประเภทการทดลอง (หักค่าธรรมเนียมค่าบริการวิชาการร้อยละ 10 ของคณะวิทย์) ตามใบเสร็จ PR2-2568:31/37</t>
  </si>
  <si>
    <t>RV00021000068040084</t>
  </si>
  <si>
    <t>รับเงินโอนจากบัญชีเงินฝากออมทรัพย์ ธ.ไทยพาณิชย์ เลขที่บัญชี 416-089435-1 ในวันที่ 31 ม.ค.68 วันที่ 1-28 ก.พ68 และวันที่ 27 มี.ค.68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PL2-2568:3/45</t>
  </si>
  <si>
    <t>RV00021000068040227</t>
  </si>
  <si>
    <t>รับเงินโอนจากบัญชีเงินฝากออมทรัพย์ ธ.ไทยพาณิชย์ เลขที่บัญชี 416-089435-1 ในวันที่ 10/04/2568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</si>
  <si>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RV00021000068040228</t>
  </si>
  <si>
    <t>รับเงินโอนจากบัญชีเงินฝากออมทรัพย์ ธ.ไทยพาณิชย์ เลขที่บัญชี 416-089435-1 ในวันที่ 23 มี.ค.68 และวันที่ 9 เม.ย.68 จากผู้เข้าร่วมโครงการ สำหรับเงินค่าลงทะเบียนเข้าร่วมโครงการ Student Exchange Program : Integrated agricultural industry innovation and knowledge of Southern Thai Lifestyles การแลกเปลี่ยนนักศึกษา :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</si>
  <si>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RV00021000068040229</t>
  </si>
  <si>
    <t>รับเงินโอนจากบัญชีเงินฝากออมทรัพย์ ธ.ไทยพาณิชย์ เลขที่บัญชี 416-089435-1 ในวันที่ 25 ก.พ. 68 วันที่ 4-31 มี.ค.68 และวันที่ 9-10 เม.ย.68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&amp;amp;amp;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PL2-2568:4/4</t>
  </si>
  <si>
    <t>RV00021000068040163</t>
  </si>
  <si>
    <t>รับเงินโอนจากบัญชีเงินฝากออมทรัพย์ ธ.ไทยพาณิชย์ เลขที่บัญชี 416-089435-1 ในวันที่ 15,16,24 มี.ค.68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PL2-2568:3/48</t>
  </si>
  <si>
    <t>รวม-คณะสหวิทยาการและการประกอบการ</t>
  </si>
  <si>
    <t>RV10000030568040786</t>
  </si>
  <si>
    <t>รับเงินโอน ธ.กรุงไทย359-3,8เม.ย.68  รับเงินใบนำส่ง225/68รายได้โครงการ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เวชกรรมขั้นตอนที่1และ2ประจำปี2568ครั้งที่2ด้วยระบบคอมพิวเตอร์(e-Exam)ให้แก่นศ.แพทย์ฯ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ค่าธ.16%85,680 ส่วนงาน8%42,840,สสช.8%42,840,เบิก449,820จาก535,500 ตามอว8206.02/0390ลว.27เม.ย.68,โอน535,500</t>
  </si>
  <si>
    <t>RV00021000068040065</t>
  </si>
  <si>
    <t>รับเงินโอนจากบัญชีเงินฝากออมทรัพย์ ธ.ออมสิน เลขที่บัญชี 020240828481 ในวันที่ 26/03/2568 จากผู้เข้าร่วมโครงการ สำหรับค่าลงทะเบียนค่ายเยาวชนรุ่นใหม่ ถอดรหัสสูตรลับเครื่องสำอาง (หักค่าธรรมเนียมบริการวิชาการร้อยละ 10 จากรายรับสถาบันวิจัยฯ) ตามใบเสร็จ PL2-2568:3/42</t>
  </si>
  <si>
    <t>10/04/2568</t>
  </si>
  <si>
    <t>RV00021000068040150</t>
  </si>
  <si>
    <t>รับเงินโอนจากบัญชีเงินฝากออมทรัพย์ ธ.ไทยพาณิชย์ เลขที่บัญชี 416-089435-1 ในวันที่ 20-28 ก.พ.68 และวันที่ 4-27 มี.ค.68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2025 (หักค่าธรรมเนียมบริการวิชาการร้อยละ 10 ของรายรับสถาบันวิจัยฯ) ตามใบเสร็จ PL2-2568:3/47</t>
  </si>
  <si>
    <t>RV00021000068040057</t>
  </si>
  <si>
    <t>รับเงินโอนจากบัญชีเงินฝากออมทรัพย์ ธ.กรุงไทย เลขที่บัญชี 981-2-81043-9 ในวันที่ 25/03/2568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1 (หักค่าธรรมเนียมบริการวิชาการร้อยละ 10 จากรับของ สสช.) ตามใบเสร็จ PR2-2568:27/33</t>
  </si>
  <si>
    <t>RV00021000068040143</t>
  </si>
  <si>
    <t>รับเงินโอนจากบัญชีเงินฝากออมทรัพย์ ธ.กรุงไทย เลขที่บัญชี 981-2-81043-9 ในวันที่ 07/03/2568 จากอุตสาหกรรมพัฒนามูลนิธิเพื่อสถาบันอาหาร สำหรับเงินสนับสนุนตามบันทึกความร่วมมือว่าด้วยการจัดอบรมหลักสูตรเซฟอาหารไทยมืออาชีพ (Master Thai chef Program) โครงการหนึ่งหมู่บ้าน หนึ่งเซฟอาหารไทย งวดที่ 1 (หักค่าธรรมเนียมบริการวิชาการร้อยละ 10 จากรับของ สสช.) ตามใบเสร็จ PR2-2568:29/17</t>
  </si>
  <si>
    <t>RV10000030568040659</t>
  </si>
  <si>
    <t>ตัดรด.รอการรับรู้ รับเงินโอน ธ.ไทยพาณิชย์609-3,4(800)10(800x2)11(800x2)12(800x2)19(800)24(800x2)26(800)มี.ค.68เงิน รับเงินใบนำส่ง207/68 รายได้โครงการ วิเทศสัมพันธ์  โครงการบริการแปลเอกสาร จากบุคลากรภายนอก ค่าธ.10%880 ส่วนงาน5%440,สสช.5%440,เบิก7,920จาก8,800</t>
  </si>
  <si>
    <t>RV10000030568040841</t>
  </si>
  <si>
    <t>ตัดรด.รอการรับรู้ รับเงินโอนธ.ไทยพาณิชย์5949-4,112ก.พ.68(30000),26มี.ค.68(30000) รับเงินใบนำส่ง233/68รายได้โครงการ วิทยาลัยนานาชาติ เงินสนับสนุนโครงการ การสัมมนาทางวิชาการระดับนานาชาติ ครั้งที่ 1 จากนักวิชาการ นักวิจัย ผู้ประกอบการ นิสิต นศ.และบุคลทั่วไป ค่าธ.10%6,000 ส่วนงาน5%3,000,สสช.5%3,000,เบิก54,000จาก60,000 ตามอว8205.11/0691 ลว.28ส.ค.67</t>
  </si>
  <si>
    <t>RV10000030568040752</t>
  </si>
  <si>
    <t>ตัดรด.รอการรับรู้ รับเงินโอน ธ.ไทยพาณิชย์201-9,15(20000)17(20000)ม.ค.68เงิน40000 ,3(10000)15(4900x4+73500+29400)19(4900x16)20(44100)25(93100+132300)26(102900)27(9800+4900)28(49000)ก.พ.68เงิน647,000  ,1(4900)14(52900)มี.ค.68เงิน57,800  รับเงินใบนำส่ง220/68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,โอนรวม744,800,UM</t>
  </si>
  <si>
    <t>RV10000030568040753</t>
  </si>
  <si>
    <t>ตัดรด.รอการรับรู้ รับเงินโอน ธ.ไทยพาณิชย์201-9,6(20000x2)7(20000)29(4900x3)30(9800)31(9800)ม.ค.68เงิน94,300 ,19(14700)20(9800x2+4900x2)21(4900+14700)25(4900x2+9800x3)26(4900x2)ก.พ.68เงิน112,700 ,3(4900)14(209500)มี.ค.68เงิน214,400 รับเงินใบนำส่ง219/68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รวม421,400,UM</t>
  </si>
  <si>
    <t>RV10000030568040754</t>
  </si>
  <si>
    <t>ตัดรด.รอการรับรู้ รับเงินโอน ธ.ไทยพาณิชย์201-9,21(4900)14(117600)  รับเงินใบนำส่ง217/68 รายได้โครงการ วิทยาลัยการจัดการฯ โครงการ การเพิ่มประสิทธิภาพการปฏิบัติหน้าที่การช่วยเหลือประชาชน คุณสมบัตริ ลักษณะต้องห้ามของผู้สมัคร ผู้บริหาร สมาชิกสภา ขั้นตอน กระบวนการปรับเป็นพินัยและเปรียบเทียบปรับ คดีเผ่าที่โล่ง เห็นเดือนร้อนรำคาญ ฝุ่นควัน PM2.5,รวม122,500,UMDC</t>
  </si>
  <si>
    <t>RV10000030568040755</t>
  </si>
  <si>
    <t>ตัดรด.รอการรับรู้ รับเงินโอน ธ.ไทยพาณิชย์201-9,15ก.พ.68(24500)  รับเงินใบนำส่ง218/68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,โอน24,500,UM</t>
  </si>
  <si>
    <t>RV10000030568040809</t>
  </si>
  <si>
    <t>ตัดรด.รอการรับรู้ รับเงินโอน ธ.ไทยพาณิชย์201-9,28ก.พ.68(4900) ,3(14700)14(4900)20(4900+49000)24(19600x3)28(220500)มี.ค.68เงิน352,800 รับเงินใบนำส่ง222/68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,รวม357,700,UM,UMDC</t>
  </si>
  <si>
    <t>RV10000030568040810</t>
  </si>
  <si>
    <t>ตัดรด.รอการรับรู้ รับเงินโอนธ.ไทยพาณิชย์201-9,28มี.ค.68(53900) รับเงินใบนำส่ง223/68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,โอนรวม53,900,UM</t>
  </si>
  <si>
    <t>RV10000030568040811</t>
  </si>
  <si>
    <t>ตัดรด.รอการรับรู้ รับเงินโอน ธ.ไทยพาณิชย์201-9,14(4900)18(4900x2)21(4900)24(4900x2)25(19600+4900x5+14700)ก.พ.68เงิน88,200  3(14700+4900+19600)28(548800)มี.ค.68เงิน588,000 รับเงินใบนำส่ง224/68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รวม676,200,UM</t>
  </si>
  <si>
    <t>21/04/2568</t>
  </si>
  <si>
    <t>RV10000030568040824</t>
  </si>
  <si>
    <t>รับเงินโอน ธ.ไทยพาณิชย์201-9,1(20000x2)3(20000x2)เม.ย.68เงิน80,000  ,ตัดรด.รอการรับรู้ รับเงินโอน ธ.ไทยพาณิชย์201-9,17(20000x14)18(20000x3)19(20000x5)20(20000x2)24(20000x14)25(20000x28)26(20000)27(20000x32)28(20000x4)มี.ค.68เงิน 2,060,000  รับเงินใบนำส่ง229-230/68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</si>
  <si>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23/04/2568</t>
  </si>
  <si>
    <t>RV10000030568040861</t>
  </si>
  <si>
    <t>รับเงินโอน ธ.ไทยพาณิชย201-9,17เม.ย.68(517000)  ,ตัดรด.รอการรับรู้ รับเงินโอน ธ.ไทยพาณิชย201-9,3(20000x3)5(20000x2)21(58800)26(58800)27(88200+20000)28(49000)31(49000)มี.ค.68เงิน423,800 รับเงินใบนำส่ง236/68 รายได้โครงการ วิทยาลัยการจัดการฯ โครงการคุณสมบัติ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พร้อมทั้งศึกษาทำความเข้าใจอำนาจหน้าที่ของผู้บริหารสภาชิกสภาและบุคลากรท้องถิ่นฯ,รวม940,800,UMDC</t>
  </si>
  <si>
    <t>RV10000030568040862</t>
  </si>
  <si>
    <t>รับเงินโอน ธ.ไทยพาณิชย์201-9,17เม.ย.68(264600)  ,ตัดรด.รอการรับรู้ รับเงินโอน ธ.ไทยพาณิชย์201-9,19(34300)20(9800)21(39200+49000)24(44100)28(78400+34300)มี.ค.68เงิน289,100 รับเงินใบนำส่ง235/68รายได้โครงการ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พร้อมทั้งขั้นตอนวิธีการยกฐานอปท. การสำรวจเจตนารมย์และการนับวาระการดำนงตำแหน่งของอปท. ,รวม553,700,UM</t>
  </si>
  <si>
    <t>RV10000030568040863</t>
  </si>
  <si>
    <t>รับเงินโอน ธ.ไทยพาณิชย์201-9,17เม.ย.68(63700)  ,ตัดรด.รอการรับรู้ รับเงินโอน ธ.ไทยพาณิชย์201-9,27(24500+9800)28(9800+4900)มี.ค.68เงิน49,000 รับเงินใบนำส่ง234/68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,รวม112,700,UM</t>
  </si>
  <si>
    <t>RV10000030568040947</t>
  </si>
  <si>
    <t>รับเงินโอน ธ.ไทยพาณิชย์201-9,16(9800)18(14700)25(19600)เม.ย.68เงิน 44,100  รับเงินใบนำส่ง240/68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,โอนรวม44,100,UM</t>
  </si>
  <si>
    <t>07/05/2568</t>
  </si>
  <si>
    <t>RV10000030568050662</t>
  </si>
  <si>
    <t>ตัดรด.รอการรับรู้ รับเงินโอน ธ.ไทยพาณิชย์609-3,10(4500)19(4500)21(4500)25(4500x2)28(4500x2)29(4500)เม.ย.68เงิน36,000 รับเงินโอน ธ.ไทยพาณิชย์609-3,3(4500)4(4500)พ.ค.68เงิน9,000 รับเงินใบนำส่ง250/68 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ค่าธ.10%4,500 ส่วนงาน5%2,250,สสช.5%2,250,เบิก40,500จาก45,000 ตามอว8205.01/ ลว.22เม.ย.68</t>
  </si>
  <si>
    <t>RV10000030568050663</t>
  </si>
  <si>
    <t>ตัดรด.รอการรับรู้ รับเงินโอน ธ.ไทยพาณิชย์609-3,21(4500)25(4500)28(4500x4)เม.ย.68เงิน27,000 รับเงินโอน ธ.ไทยพาณิชย์609-3,3(4500)พ.ค.68 รับเงินใบนำส่ง247/68 รายได้โครงการ คณะศึกษาฯ ค่าลงทะเบียนโครงการเทคนิคการเขียนงานวิจัยเพื่อขอยื่นวิทยฐานะของครูผู้สอนโดยใช้เทคโนโลยีAI ปีงปม.2568 จากครูผู้สอน ค่าธ.10%3,150,ส่วนงาน5%1,575,สสช.5%1,575,เบิก28,350จาก31,500 ตามอว8205.01/ ลว.22เม.ย.68</t>
  </si>
  <si>
    <t>08/05/2568</t>
  </si>
  <si>
    <t>RV10000030568050678</t>
  </si>
  <si>
    <t>ตัดรด.รอการรับรู้ ธ.ไทยพาณิชย์5949-4,19ก.พ.68(3000) ,5(3000)8(3000)17(3000)27(2000)มี.ค.68เงิน11,000 ,11(3000)12(3000x2)19(3000)เม.ย.68เงิน12,000  รับเงินใบนำส่ง256/68คณะศึกษาฯ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ค่าธ.10%2,600 ส่วนงาน5%1,300,สสช.5%1,300,เบิก23,400จาก26,000 มติกก.การเงินครั้งที่7/65</t>
  </si>
  <si>
    <t>01/05/2568</t>
  </si>
  <si>
    <t>RV10000030568050014</t>
  </si>
  <si>
    <t>ตัดรด.รอการรับรู้ รับเงินโอนธ.ไทยพาณิชย์5949-4,25เม.ย.68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เงินสนับสนุนการดำเนินการผลิตหลักสูตร การสื่อสารเพื่อสาธารณะ Public Journalism Course ค่าธ.10%1,000 ส่วนงาน5%500,สสช.5%500,เบิก9,000จาก10,000 จากองค์การกระจายเสียงและแพร่ภาพสาธารณะแห่งปทท. ตามอว8205.02/329 ลว.28เม.ย.68,โอน10,000</t>
  </si>
  <si>
    <t>RV10000030568050664</t>
  </si>
  <si>
    <t>ตัดรด.รอการรับรู้ รับเงินโอนธ.ไทยพาณิชย์5949-4,28เม.ย.68(358000)  ,รับเงินโอน ธ.ไทยพาณิชย์5949-4,6พ.ค.68(198900) รายได้โครงการ คณะมนุษย์ฯ ค่าลงทะเบียนโครงการประชุมวิชาการระดับนานาชาติ ด้านมนุษยศาสตร์และสังคมศาสตร์ ค่าธ.16%89,104 ส่วนงาน8%,สสช.8%44,552,เบิก467,796จาก535,500 จากอาจารย์ นักวิจัย นักวิชาการ นิสิต/นศ.ระดับบัณฑิตศึกษา ตามอว8206.02/  ลว.19พ.ย.67</t>
  </si>
  <si>
    <t>RV00021000068050051</t>
  </si>
  <si>
    <t>รับเงินโอนจากบัญชีเงินฝากออมทรัพย์ ธ.กรุงไทย เลขที่บัญชี 981-2-81043-9 ในวันที่ 06/05/2568 จากโรงเรียนเบญจมราชูทิศ สำหรับรายการค่ายบริการวิชาการสำหรับสถานศึกษา - กิจกรรมการปฏิบัติการทางวิทยาศาสตร์ สำหรับนักเรียนโครงการส่งเสริมความเป็นเลิศด้านวิทยาศาสตร์ คณิตศาสตร์และเทคโนโลยี (SMTP) ระดับมัธยมศึกษาปีที่ 3 (หักค่าธรรมเนียมค่าบริการวิชาการร้อยละ 10 ของคณะวิทย์) ตามใบเสร็จ PR2-2568:32/36</t>
  </si>
  <si>
    <t>21/05/2568</t>
  </si>
  <si>
    <t>RV00021000068050157</t>
  </si>
  <si>
    <t>รับเงินโอนจากบัญชีเงินฝากออมทรัพย์ ธ.กรุงไทย เลขที่บัญชี 981-2-81043-9 ในวันที่ 19/05/2568 จากโรงเรียนอุบลรัตนราชกัญญาราชวิทยาลัย พัทลุง สำหรับรายการค่ายบริการวิชาการสำหรับสถานศึกษา - 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PR2-2568:34/23 ถึง PR2-2568:34/24</t>
  </si>
  <si>
    <t>RV00021000068050159</t>
  </si>
  <si>
    <t>รับเงินโอนจากบัญชีเงินฝากออมทรัพย์ ธ.กรุงไทย เลขที่บัญชี 981-2-81043-9 ในวันที่ 14/05/2568 จากโรงเรียนชะอวด จังหวัดนครศรีธรรมราช สำหรับรายการค่ายบริการวิชาการสำหรับสถานศึกษา - กิจกรรมการสอนวิทยาศาสตร์ในห้องปฏิบัติการ สำหรับนักเรียนระดับมัธยมศึกษาปีที่ 4 (หักค่าธรรมเนียมค่าบริการวิชาการร้อยละ 10 ของคณะวิทย์) ตามใบเสร็จ PR2-2568:34/28</t>
  </si>
  <si>
    <t>19/05/2568</t>
  </si>
  <si>
    <t>RV00021000068050121</t>
  </si>
  <si>
    <t>รับเงินโอนจากบัญชีเงินฝากออมทรัพย์ ธ.ไทยพาณิชย์ เลขที่บัญชี 416-089435-1 ในวันที่ 10-30 เม.ย.68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PL2-2568:4/20</t>
  </si>
  <si>
    <t>28/05/2568</t>
  </si>
  <si>
    <t>RV00021000068050264</t>
  </si>
  <si>
    <t>รับเงินโอนจากบัญชีเงินฝากออมทรัพย์ ธ.ไทยพาณิชย์ เลขที่บัญชี 416-089435-1 ในวันที่ 14-20 พฤษภาคม 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PL2-2568:4/22</t>
  </si>
  <si>
    <t>RV00021000068050006</t>
  </si>
  <si>
    <t>รับเงินโอนจากบัญชีเงินฝากออมทรัพย์ ธ.ไทยพาณิชย์ เลขที่บัญชี 416-089435-1 ในวันที่ 9,17,26-27 เม.ย.68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PL2-2568:4/15</t>
  </si>
  <si>
    <t>คณะพยาบาลศาสตร์</t>
  </si>
  <si>
    <t>23/05/2568</t>
  </si>
  <si>
    <t>RV00021000068050206</t>
  </si>
  <si>
    <t>รับเงินโอนจากบัญชีเงินฝากออมทรัพย์ ธ.ออมสิน เลขที่บัญชี 020240828481 ในวันที่ 19/05/2568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PR2-2568:35/7</t>
  </si>
  <si>
    <t>รวม-คณะพยาบาลศาสตร์</t>
  </si>
  <si>
    <t>RV10000030568050013</t>
  </si>
  <si>
    <t>ตัดรด.รอการรับรู้ รับเงินโอน ธ.กรุงไทย359-3,22(893738)29(12) รับเงินใบนำส่ง241/68รายได้โครงการ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ตามอว8206.02/0271ลว.11มี.ค.68 รวม893,750</t>
  </si>
  <si>
    <t>RV10000030568050826</t>
  </si>
  <si>
    <t>รับเงินโอน ธ.กรุงไทย359-3,15(893738)21(12)พ.ค.68 รับเงินใบนำส่ง270/68รายได้โครงการ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</si>
  <si>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RV10000030568050011</t>
  </si>
  <si>
    <t>ตัดรด.รอการรับรู้ รับเงินโอน ธ.ไทยพาณิชย์609-3,16(500x160)เม.ย.68 รับเงินใบนำส่ง245/68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ค่าธ.10%8,000 ส่วนงาน5%4,000,สสช.5%4,000,เบิก72,000จาก80,000 ตามอว8205.04/0173 ลว.28มี.ค.68</t>
  </si>
  <si>
    <t>RV10000030568050665</t>
  </si>
  <si>
    <t>ตัดรด.รอการรับรู้ ธ.ไทยพาณิชย์609-3,23(500x37)24(500x40)25(500x3)28(500)เม.ย.68 รับเงินใบนำส่ง251/68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ค่าธ.10%4,050 ส่วนงาน5%2,025,สสช.5%2,025,เบิก36,450จาก40,500 ตามอว8205.04/0173 ลว.28มี.ค.68</t>
  </si>
  <si>
    <t>RV10000030568050666</t>
  </si>
  <si>
    <t>ตัดรด.รอการรับรู้ ธ.ไทยพาณิชย์609-3,16เม.ย.68(500+500) รับเงินใบนำส่ง248/68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ค่าธ.10%100 ส่วนงาน5%50,สสช.5%50,เบิก36,450จาก900 ตามอว8205.04/0173 ลว.28มี.ค.68</t>
  </si>
  <si>
    <t>14/05/2568</t>
  </si>
  <si>
    <t>RV10000030568050710</t>
  </si>
  <si>
    <t>ตัดรด.รอการรับรู้ รับเงินโอน ธ.ไทยพาณิชย์609-3,1(800x2)3(800x2)9(800)10(800)18(800)19(800)24(800x3)25(800)26(800)27(800)28(800)เม.ย.68 รับเงินใบนำส่ง259/68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ค่าธ.10%1,200 ส่วนงาน5%600,สสช.5%600,เบิก10,800จาก12,000 ตามอว8205.04/0514 ลว.17ต.ค.67</t>
  </si>
  <si>
    <t>RV10000030568050758</t>
  </si>
  <si>
    <t>รับเงินโอนSCB5949-4,1พ.ค.68(ตัด3500จาก3501.02) ,รับเงินโอนSCB044-1,16พ.ค.68(110) ,ตัดรด.รอการรับรู้SCB5949-4,15(5500)16(5500+5390)17(5500)18(5500x2+4000+30000+ตัด3500จาก7000)19(3500+5500)21(3500x2)23(3500)24(4000+3500+5500)26(4000)เม.ย.68เงิน106,890  รับเงินใบนำส่ง267/68รายได้โครงการ วิทยาลัยนานาชาติ เงินสนับสนุนโครงการ การสัมมนาทางวิชาการระดับนานาชาติ ครั้งที่ 1  ค่าธ.10%11,050 ส่วนงาน5%5,525,สสช.5%5,525,เบิก99,450จาก110,500 ตามอว8205.11/0713ลว.4ก.ย.68(ปรับแผน)</t>
  </si>
  <si>
    <t>RV10000030568050674</t>
  </si>
  <si>
    <t>ตัดรด.รอการรับรู้ รับเงินโอน ธ.ไทยพาณิชย์201-9,18(20000x29)19(20000x29)21(20000x5)22(20000x8)23(20000)24(20000x10)28(20000x25)เม.ย.68เงิน2,140,000  รับเงินใบนำส่ง255/68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</si>
  <si>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RV10000030568050675</t>
  </si>
  <si>
    <t>ตัดรด.รอการรับรู้ รับเงินโอน ธ.ไทยพาณิชย์201-9,27(4900x2+9800)มี.ค.68เงิน19,600 ,2(9800x2)3(4900)4(9800+4900)8(19600)25(460600)เม.ย.68เงิน519,400  ,ตัดรด.รอการรับรู้ รับเงินโอน ธ.ไทยพาณิชย์ กระแสรายวัน303-3,7(24500)25(4900)มี.ค.68เงิน29,400   ,4(9800x2+19600x2+4900x2)เม.ย.68เงิน68,600 รับเงินใบนำส่ง252/68 รายได้โครงการ วิทยาลัยการจัดการฯ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  รวม637,000,UMDC</t>
  </si>
  <si>
    <t>RV10000030568050676</t>
  </si>
  <si>
    <t>ตัดรด.รอการรับรู้ รับเงินโอน ธ.ไทยพาณิชย์201-9,10(4900)17(63700+4900)26(362600)เม.ย.68เงิน436,100 รับเงินใบนำส่ง254/68 รายได้โครงการ วิทยาลัยการจัดการฯ หลักสูตร การประชุมสภาท้องถิ่น ภายใต้ระเบียบกระทรางมหาดไทยที่แก้ไขใหม่ล่าสุด(ฉบับที่3) รับทราบกรณีศึกษาความผิดพลาด สร้างกลไกการประชุมสภาท้องถิ่นให้เข้มแข็ง พร้อมทั้งเหตุแห่งการพิจารณาเพื่อสั่งให้บุคคลพ้นจากตำแหน่งและการประกาศคำวินิจฉัยตามกม.จัดตั้งอปท.ฯ,โอนรวม436,100,UM</t>
  </si>
  <si>
    <t>RV10000030568050677</t>
  </si>
  <si>
    <t>ตัดรด.รอการรับรู้ รับเงินโอน ธ.ไทยพาณิชย์201-9,20ม.ค.68(4900) ,19(4900)25(14700)26(19600)มี.ค.68เงิน39,200 ,4(9800)27(142100)เม.ย.68เงิน151,900  รับเงินใบนำส่ง253/68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,รวม196,000,UM,UMDC</t>
  </si>
  <si>
    <t>RV10000030568050709</t>
  </si>
  <si>
    <t>รับเงินโอนSCB201-9,1(19000x2)3(19000)พ.ค.68เงิน57,000  ,รับเงินโอนSCB กระแสฯ303-3,1(19000x5)2(19000x2)3(19000x2)พ.ค.68เงิน171,000  ,ตัดรด.รอการรับรู้SCB201-9,28(500x5)มี.ค.68เงิน2,500 ,3(500x2)5(500)6(500)15(500)21(500)27(19000)29(19000x2)เม.ย.68เงิน60,000 ,ตัดรด.รอการรับรู้SCBกระแสฯ303-3,9(500)10(500x2)11(500)12(500x2)14(500)15(500x2)16(500)26(19000)30(19000)เม.ย.68เงิน43,000 รับเงินใบนำส่ง260-261/68รายได้โครงการ วิทยาลัยการจัดการฯ โครงการอบรมวิชามัคคุเทศก์เฉพาะภูมิภาค(ภาคใต้)รวม333,500,UM</t>
  </si>
  <si>
    <t>15/05/2568</t>
  </si>
  <si>
    <t>RV10000030568050727</t>
  </si>
  <si>
    <t>รับเงินโอน ธ.ไทยพาณิชย์201-9,8พ.ค.68(205800) ,ตัดรด.รอการรับรู้ รับเงินโอน ธ.ไทยพาณิชย์201-9,24(34300+4900)เม.ย.68เงิน39,200 รับเงินใบนำส่ง265/68รายได้โครงการ วิทยาลัยการจัดการฯ  โครงการเรียนรู้กม.ว่าด้วยการเลือกตั้งสมาชิกสภาท้องถิ่นหรือผู้บริหารท้องถิ่น(แก้ไขล่าสุด) ข้อควรระวัง ทำอะไรได้ ทำอะไรไม่ได้ฯ พร้อมหลักเกณฑ์การเบิกจ่ายเพื่อช่วยเหลือปชช.ตามอำนาจหน้าที่ของอปท.ฯ ,รวม245,000,UM</t>
  </si>
  <si>
    <t>RV10000030568050728</t>
  </si>
  <si>
    <t>รับเงินโอน ธ.ไทยพาณิชย์201-9,8พ.ค.68 รับเงินใบนำส่ง263/68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,รวม107,800,UM,UMDC</t>
  </si>
  <si>
    <t>RV10000030568050729</t>
  </si>
  <si>
    <t>รับเงินโอน ธ.ไทยพาณิชย์201-9,8พ.ค.68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,โอน53,900,UM</t>
  </si>
  <si>
    <t>RV10000030568050730</t>
  </si>
  <si>
    <t>รับเงินโอน ธ.ไทยพาณิชย์201-9,2(4900)8(73500)พ.ค.68 รับเงินใบนำส่ง266/68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เพื่อช่วยลดข้อบกพร่องในการปฏิบัติงาน,โอนรวม78,400,UM</t>
  </si>
  <si>
    <t>11/06/2568</t>
  </si>
  <si>
    <t>RV00021000068060107</t>
  </si>
  <si>
    <t>รับเงินโอนจากบัญชีเงินฝากออมทรัพย์ ธ.ไทยพาณิชย์ เลขที่บัญชี 403-487220-3 ในวันที่ 04/06/2568 จากโรงเรียนสาธิตมหาวิทยาลัยทักษิณ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PL2-2568:4/33</t>
  </si>
  <si>
    <t>13/06/2568</t>
  </si>
  <si>
    <t>RV00021000068060132</t>
  </si>
  <si>
    <t>รับเงินโอนจากบัญชีเงินฝากออมทรัพย์ ธ.ไทยพาณิชย์ เลขที่บัญชี 403-487220-3 ในวันที่ 12/06/2568 จากโรงเรียนอุบลรัตนราชกัญญาราชวิทยาลัยพัทลุง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1 และมัธยมศึกษาปีที่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PL2-2568:4/36</t>
  </si>
  <si>
    <t>17/06/2568</t>
  </si>
  <si>
    <t>RV00021000068060158</t>
  </si>
  <si>
    <t>รับเงินโอนจากบัญชีเงินฝากออมทรัพย์ ธ.กรุงไทย เลขที่บัญชี 981-2-81043-9 ในวันที่ 14/06/2568 จากโรงเรียนมัธยมสิริวัณวรี 2 สงขลา สำหรับรายการค่ายบริการวิชาการสำหรับสถานศึกษา - ค่ายปฏิบัติการนิติวิทยาศาสตร์ ม.ปลาย (หักค่าธรรมเนียมค่าบริการวิชาการร้อยละ 10 ของคณะวิทย์) ตามใบเสร็จ PR2-2568:37/31</t>
  </si>
  <si>
    <t>18/06/2568</t>
  </si>
  <si>
    <t>RV00021000068060174</t>
  </si>
  <si>
    <t>รับเงินโอนจากบัญชีเงินฝากออมทรัพย์ ธ.กรุงไทย เลขที่บัญชี 981-2-81043-9 ในวันที่ 12/06/2568 จากโรงเรียนสตรีพัทลุง จังหวัดพัทลุง สำหรับรายการค่ายบริการวิชาการสำหรับสถานศึกษา - กิจกรรมค่ายวิชาการ (โดยใช้ห้องปฏิบัติการร่วมกับมหาวิทยาลัย)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PR2-2568:37/32</t>
  </si>
  <si>
    <t>30/06/2568</t>
  </si>
  <si>
    <t>RV00021000068060308</t>
  </si>
  <si>
    <t>รับเงินโอนจากบัญชีเงินฝากออมทรัพย์ ธ.กรุงไทย เลขที่บัญชี 981-2-81043-9 ในวันที่ 23/06/68(โรงเรียนชะอวด วงเงิน 22000บ.) วันที่ 25/06/68(โรงเรียนวรนารีเฉลิม วงเงิน 37500บ.) และวันที่ 25/06/68(โรงเรียนวรนารีเฉลิม วงเงิน 30000บ.) สำหรับรายการค่ายบริการวิชาการสำหรับสถานศึกษา - ค่ายอบรมทักษะกระบวนการทางวิทยาศาสตร์ (หักค่าธรรมเนียมค่าบริการวิชาการร้อยละ 10 ของคณะวิทย์) ตามใบเสร็จ PR2-2568:38/40 ถึง PR2-2568:38/42 ตามลำดับ</t>
  </si>
  <si>
    <t>05/06/2568</t>
  </si>
  <si>
    <t>RV00021000068060045</t>
  </si>
  <si>
    <t>รับเงินโอนจากบัญชีเงินฝากออมทรัพย์ ธ.ไทยพาณิชย์ เลขที่บัญชี 416-089435-1 ในวันที่ 13,14 ก.พ.68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ตามใบเสร็จ PL2-2568:4/27</t>
  </si>
  <si>
    <t>RV00021000068060054</t>
  </si>
  <si>
    <t>รับเงินโอนจากบัญชีเงินฝากออมทรัพย์ ธ.ไทยพาณิชย์ เลขที่บัญชี 416-089435-1 ในวันที่ 23/05/2568 จากโรงเรียนสตรีพัทลุง สำหรับเงินค่าลงทะเบียนอบรมเชิงปฏิบัติการโครงการค่ายวิทยาศาสตร์รวม นักเรียนห้องเรียนพิเศษ SMTE เครือข่ายภาคใต้ตอนบน (หักค่าบริการร้อยละ 10 จากรายรับคณะวิศวกรรมศาสตร์) ตามใบเสร็จ PR2-2568:36/20</t>
  </si>
  <si>
    <t>20/06/2568</t>
  </si>
  <si>
    <t>RV00021000068060199</t>
  </si>
  <si>
    <t>รับเงินโอนจากบัญชีเงินฝากออมทรัพย์ ธ.ไทยพาณิชย์ เลขที่บัญชี 416-089435-1 ในวันที่ 16/06/2568 จากโรงเรียนนราธิวาส สำหรับเงินค่าบริการในการจัดกิจกรรมค่ายวิศวกรรุ่นเยาว์ ปีที่ 1 (Engineering Challenge) นักเรียนชั้นมัธยมศึกษาปีที่ 4 (หักค่าบริการร้อยละ 10 จากรายรับคณะวิศวกรรมศาสตร์) ตามใบเสร็จ PR2-2568:37/35</t>
  </si>
  <si>
    <t>04/06/2568</t>
  </si>
  <si>
    <t>RV00021000068060011</t>
  </si>
  <si>
    <t>รับเงินโอนจากบัญชีเงินฝากออมทรัพย์ ธ.ไทยพาณิชย์ เลขที่บัญชี 416-089435-1 ในวันที่ 29/05/2568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(หักค่าธรรมเนียมบริการวิชาการร้อยละ 10 ของรายรับคณะอุตสาหกรรมเกษตรและชีวภาพ) ตามใบเสร็จ PL2-2568:4/25</t>
  </si>
  <si>
    <t>RV00021000068060012</t>
  </si>
  <si>
    <t>รับเงินโอนจากบัญชีเงินฝากออมทรัพย์ ธ.ไทยพาณิชย์ เลขที่บัญชี 416-089435-1 ในวันที่ 27/05/2568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PL2-2568:4/24</t>
  </si>
  <si>
    <t>RV00021000068060121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</si>
  <si>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PL2-2568:4/35</t>
  </si>
  <si>
    <t>RV00021000068060179</t>
  </si>
  <si>
    <t>รับเงินโอนจากบัญชีเงินฝากออมทรัพย์ ธ.ไทยพาณิชย์ เลขที่บัญชี 416-089435-1 ในวันที่ 17/06/2568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ส่วนที่เหลือ (หักค่าธรรมเนียมบริการวิชาการร้อยละ 10 ของรายรับคณะอุตสาหกรรมเกษตรและชีวภาพ) ตามใบเสร็จ PL2-2568:4/40</t>
  </si>
  <si>
    <t>19/06/2568</t>
  </si>
  <si>
    <t>RV00021000068060186</t>
  </si>
  <si>
    <t>รับเงินโอนจากบัญชีเงินฝากออมทรัพย์ ธ.ไทยพาณิชย์ เลขที่บัญชี 416-089435-1 ในวันที่ 12/06/2568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PL2-2568:4/41</t>
  </si>
  <si>
    <t>25/06/2568</t>
  </si>
  <si>
    <t>RV00021000068060228</t>
  </si>
  <si>
    <t>รับเงินโอนจากบัญชีเงินฝากออมทรัพย์ ธ.ไทยพาณิชย์ เลขที่บัญชี 416-089435-1 ในวันที่ 22/06/2568 จากโรงเรียนปัญญาวิทย์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PL2-2568:4/43</t>
  </si>
  <si>
    <t>RV10000030568060723</t>
  </si>
  <si>
    <t>รับเงินโอน ธ.กรุงไทย359-3,15(893738)21(12)มิ.ย.68 รับเงินใบนำส่ง294/68รายได้โครงการ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</si>
  <si>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RV00021000068060118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</si>
  <si>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สำหรับเงินค่าลงทะเบียนโครงการอบรมหลักสูตร การอบรมเชิงปฏิบัติการพัฒนาการใช้เทคโนโลยีสารสนเทศ (ICT) เพื่อการเรียนรู้ของผู้เรียน ให้แก่นักศึกษาวิทยาลัยนาฎศิลปพัทลุง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PL2-2568:4/34</t>
  </si>
  <si>
    <t>12/06/2568</t>
  </si>
  <si>
    <t>RV00021000068060113</t>
  </si>
  <si>
    <t>รับเงินโอนจากบัญชีเงินฝากออมทรัพย์ ธ.กรุงไทย เลขที่บัญชี 981-2-81043-9 ในวันที่ 09/06/2568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2568 ของสภาการแพทย์แผนไทย ระหว่างวันที่ 14-15 มิถุนายน 2568 (หักค่าธรรมเนียมบริการวิชาการร้อยละ 10 จากรับของ สสช.) ตามใบเสร็จ PR2-2568:37/9</t>
  </si>
  <si>
    <t>RV00021000068060131</t>
  </si>
  <si>
    <t>รับเงินโอนจากบัญชีเงินฝากออมทรัพย์ ธ.กรุงไทย เลขที่บัญชี 981-2-81043-9 ในวันที่ 11/06/2568 จากสำนักทดสอบทางการศึกษาและจิตวิทยา มหาวิทยาลัยศรีนครินทรวิโรฒ สำหรับเงินสนับสนุนโครงการจัดการทดสอบและประเมินสมรรถนะทางวิชาชีพครู ด้านความรู้และประสบการณ์วิชาชีพตามมาตรฐานวิชาชีพครู ครั้งที่ 1 ประจำปี 2568 ศูนย์สอบมหาวิทยาลัยทักษิณ วิทยาเขตสงขลา ในวันที่ 21 มิถุนายน 2568 (หักค่าธรรมเนียมบริการวิชาการร้อยละ 10 จากรับของ สสช.) ตามใบเสร็จ PR2-2568:37/22</t>
  </si>
  <si>
    <t>06/06/2568</t>
  </si>
  <si>
    <t>RV10000030568060060</t>
  </si>
  <si>
    <t>ตัดรด.รอการรับรู้ รับเงินโอน ธ.ไทยพาณิชย์609-3,29(800x2)30(800x2)เม.ย.68เงิน3,200  ,1(800x2)2(800x2)7(800)8(800x3)9(800x3)12(800)16(800)พ.ค.68เงิน10,400   รับเงินใบนำส่ง279/68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ค่าธ.10%1,360 ส่วนงาน5%680,สสช.5%680,เบิก12,240จาก13,600 ตามอว8205.04/0514 ลว.17ต.ค.67</t>
  </si>
  <si>
    <t>10/06/2568</t>
  </si>
  <si>
    <t>RV10000030568060659</t>
  </si>
  <si>
    <t>รับเงินโอน ธ.ไทยพาณิชย์201-9,4(303800)มิ.ย.68  ,ตัดรด.รอการรับรู้ รับเงินโอน ธ.ไทยพาณิชย์ กระแสรายวัน303-3,13พ.ค.68(4900x7) รับเงินใบนำส่ง282/68รายได้โครงการ วิทยาลัยการจัดการฯ โครงการเตรียมความพร้อมสำหรับการเลือกตั้งท้องถิ่น สอดคล้องกับพรบ.เลือกตั้งสมาชิกสภาท้องถิ่นหรือผู้บริหารท้องถิ่นฯ ,รวม338,100,UM</t>
  </si>
  <si>
    <t>RV10000030568060660</t>
  </si>
  <si>
    <t>รับเงินโอน ธ.ไทยพาณิชย์201-9,4มิ.ย.68(53900) ,ตัดรด.รอการรับรู้ รับเงินโอน ธ.ไทยพาณิชย์201-9,13มี.ค.68(9800) รับเงินใบนำส่ง282/68รายได้โครงการ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,โอน63,700,UM</t>
  </si>
  <si>
    <t>RV10000030568060689</t>
  </si>
  <si>
    <t>ตัดรด.รอการรับรู้ รับเงินโอน ธ.ไทยพาณิชย์201-9,21(20000x6)23(20000x11)พ.ค.68 รับเงินใบนำส่ง287/68 รายได้โครงการ วิทยาลัยการจัดการฯ โครงการภาษาไทยสำหรับชาวต่างชาติ(Thai Language Courses for Non-Thai Individuals) ,รวม340,000,UM</t>
  </si>
  <si>
    <t>RV10000030568060690</t>
  </si>
  <si>
    <t>ตัดรด.รอการรับรู้ รับเงินโอน ธ.ไทยพาณิชย์201-9,1(10000x6)2(10000x2)19(10000x5)เม.ย.68เงิน130,000  ,2(10000x7)พ.ค.68เงิน70,000 รับเงินใบนำส่ง289/68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รวม200,000,UM</t>
  </si>
  <si>
    <t>RV10000030568060691</t>
  </si>
  <si>
    <t>รับเงินโอน ธ.ไทยพาณิชย์201-9,4มิ.ย.68(347900) ,ตัดรด.รอการรับรู้ รับเงินโอน ธ.ไทยพาณิชย์201-9,14พ.ค.68(4900) รับเงินใบนำส่ง288/68รายได้โครงการ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,โอน352,800,UM</t>
  </si>
  <si>
    <t>RV10000030568060701</t>
  </si>
  <si>
    <t>ตัดรด.รอการรับรู้ รับเงินโอน ธ.ไทยพาณิชย์201-9,15(9800)21(4900x2)22(4900)พ.ค.68เงิน24,500  ,รับเงินโอน ธ.ไทยพาณิชย์201-9,12มิ.ย.68(68600) รับเงินใบนำส่ง290/68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,รวม93,100,UM</t>
  </si>
  <si>
    <t>RV10000030568060702</t>
  </si>
  <si>
    <t>รับเงินโอน ธ.ไทยพาณิชย์201-9,12มิ.ย.68(142100) ,ตัดรด.รอการรับรู้ รับเงินโอน ธ.ไทยพาณิชย์201-920(4900)22(4900x2)23(9800+4900x2)พ.ค.68เงิน34,300 รับเงินใบนำส่ง291/68รายได้โครงการ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176,400,UMDC</t>
  </si>
  <si>
    <t>RV10000030568060703</t>
  </si>
  <si>
    <t>รับเงินโอน ธ.ไทยพาณิชย์201-9,12มิ.ย.68(58800) ,ตัดรด.รอการรับรู้ รับเงินโอน ธ.ไทยพาณิชย์201-9,19(4900)20(4900)21(19600+24500)22(9800)26(9800+4900)28(4900)พ.ค.68เงิน83,300  ,ตัดรด.รอการรับรู้ รับเงินโอน ธ.ไทยพาณิชย์ กระแสรายวัน303-3,27พ.ค.68(9800+4900x2)เงิน19,600 รับเงินใบนำส่ง292/68 รายได้โครงการ วิทยาลัยการจัดการฯ โครงการอบรมหลักสูตรการปรับเป็นพินัยในหน้าที่ของอปท.พ.ศ.2567,รวม161,700,UMDC</t>
  </si>
  <si>
    <t>RV10000030568060704</t>
  </si>
  <si>
    <t>ตัดรด.รอการรับรู้ รับเงินโอนธ.ไทยพาณิชย์201-9,21(20000x21)23(20000x20)26(20000x5)พ.ค.68เงิน รับเงินใบนำส่ง293/68 รายได้โครงการ วิทยาลัยการจัดการฯ โครงการภาษาไทยสำหรับชาวต่างชาติ(Thai Language Courses for Non-Thai Individuals) ,รวม920,000,UM</t>
  </si>
  <si>
    <t>จัดสรรตามประกาศฯ การให้บริการวิชาการ พ.ศ. 2563 และ 2566</t>
  </si>
  <si>
    <t>หมายเหตุ  :  ประกาศที่เกี่ยวข้องประกอบด้วย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</si>
  <si>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2) พ.ศ.2568 (ประกาศ ณ วันที่ 17 มิถุนายน พ.ศ. 2568) </t>
  </si>
  <si>
    <t xml:space="preserve"> 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</si>
  <si>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1.2 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</si>
  <si>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</si>
  <si>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</si>
  <si>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</si>
  <si>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 xml:space="preserve">     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</si>
  <si>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</si>
  <si>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3. 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</si>
  <si>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 xml:space="preserve">     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</si>
  <si>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</si>
  <si>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เข้าเงินสะสมของ      ส่วนงาน/หน่วยงาน</t>
  </si>
  <si>
    <t>01/07/2568</t>
  </si>
  <si>
    <t>RV10000030568070017</t>
  </si>
  <si>
    <t>ตัดรด.รอการรับรู้ รับเงินโอน ธ.ไทยพาณิชย์609-3,6(4500x3)7(4500x4)9(4500x6)10(4500x5)11(4500)12(4500x2)13(4500)15(4500x3)มิ.ย.68 รับเงินใบนำส่ง297/68รายได้โครงการ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ปีงปม.2568  จากครูและบุคลากรทางการศึกษา ค่าธ.10%11,250 ส่วนงาน5%5,625,สสช.5%5,625,เบิก101,250จาก112,500 ตามอว8205.01/ ลว.10มิ.ย.68</t>
  </si>
  <si>
    <t>16/07/2568</t>
  </si>
  <si>
    <t>RV10000030568070634</t>
  </si>
  <si>
    <t>ตัดรด.รอการรับรู้SCB609-3,7(300x3)8(300x21)9(300x9)10(300x16)11(300x2)12(300x7)13(300x13)14(300x5)15(300x14)16(300x8)17(300x7)18(300x2)19(300x7)20(300x9)21(300x19)22(300x13)23(300x11)24(300x3)25(300x5)26(300x17)27(300x22)28(300x17)29(300x23+5400+600)30(300x46)31(300x53)พ.ค.68 รับเงินใบนำส่ง/68 รายได้โครงการ คณะศึกษาฯ ค่าลทบ.โครงการประเมินทักษะภาษาอังกฤษระดับประเทศ:TESETจากนร.ม.ปลายจากสถานศึกษา ค่าธ.10%11,160ส่วนงาน5%5,580,สสช.5%5,580,เบิก100,440จาก111,600 ตามอว8205.01/ ลว.10มี.ค.68</t>
  </si>
  <si>
    <t>17/07/2568</t>
  </si>
  <si>
    <t>RV10000030568070632</t>
  </si>
  <si>
    <t>รับเงินโอน ธ.ไทยพาณิชย์609-3,9(16200)14(5000)ก.ค.68 รับเงินใบนำส่ง316/68 รายได้โครงการ คณะศึกษาฯ ค่าลงทะเบียนโครงการจัดการแข่งขัน thailand boules open tournament in songkhla2024 จากอ.และนิสิต,ผู้สมัครแข่งเปตอง ค่าธ.10%2,120 ส่วนงาน5%1,060,สสช.5%1,060,เบิก19,080จาก21,200 ตามอว8205.01.06/ ลว.20มิ.ย.68</t>
  </si>
  <si>
    <t>23/07/2568</t>
  </si>
  <si>
    <t>RV10000030568070920</t>
  </si>
  <si>
    <t>รับเงินโอน ธ.ไทยพาณิชย์609-3,16ก.ค.68(10500) รับเงินใบนำส่ง335/68คณะศึกษาฯ รายได้เงินบริการวิชาการ โครงการวิเคราะห์หนังสือเรียนเพื่อการจัดลำดับกิจกรรมการเรียนรู้ในการสอนคณิตศาสตร์สำหรับชั้นประถมศึกษาตอนปลาย และงปม.  จากครู ค่าธ.10%1,050 ส่วนงาน5%525,สสช.5%525,เบิก9,450จาก10,500 ตามอว8205.01/ ลว30มิ.ย.68</t>
  </si>
  <si>
    <t>RV10000030568070018</t>
  </si>
  <si>
    <t>ตัดรด.รอการรับรู้ รับเงินโอน ธ.ไทยพาณิชย์5949-4,20มิ.ย.68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ถิ่นพังงา:ค่าลงทะเบียนกิจกรรมการพัฒนาทักษะการประชาสัมพันธ์ออนไลน์ของผู้ประกอบการตลาด สร้างสุขย้อนยุคท่าข้าม ในโลกยุคดิจิทัล จากบุคลากร ม.ทักษิณ และบุคลากรภายนอก ค่าธ.10%750 ส่วนงาน5%375,สสช.5%375,เบิก6,750จาก7,500 ตามอว8205.02/ ลว.6มิ.ย.68</t>
  </si>
  <si>
    <t>RV10000030568070016</t>
  </si>
  <si>
    <t>ตัดรด.รอการรับรู้ รับเงินโอน ธ.ไทยพาณิชย์609-3,18(9800)19(4900x7)20(4900x5+14700x2)21(4900x13+9800)22(49000)มิ.ย.68 รับเงินใบนำส่ง296/68รายได้โครงการฯ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ค่าธ.10%22,050,ส่วนงาน5%11,025,สสช.5%11,025 เบิก198,450จาก220,500 ตาม อว.8205.07/ ลว.23เม.ย.68</t>
  </si>
  <si>
    <t>RV10000030568070916</t>
  </si>
  <si>
    <t>รับเงินโอน ธ.ไทยพาณิชย์609-3,16ก.ค.68(191100) ,ตัดรด.รอการรับรู้ รับเงินโอน ธ.ไทยพาณิชย์609-3,1(4900x2)2(4900)4(4900x3+9800)7(9800x2+14700)8(4900x5)9(4900x3+9800x2)พ.ค.68เงิน132,300  รับเงินใบนำส่ง332/68รายได้โครงการฯ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ค่าธ.10%32,340,ส่วนงาน5%16,170,สสช.5%16,170 เบิก291,060จาก323,400 ตาม อว.8205.07/ ลว.23เม.ย.68</t>
  </si>
  <si>
    <t>07/07/2568</t>
  </si>
  <si>
    <t>RV00021000068070097</t>
  </si>
  <si>
    <t>รับเงินโอนจากบัญชีเงินฝากกระแสรายวัน ธ.ไทยพาณิชย์ เลขที่บัญชี 468-022625-8 ระหว่างวันที่ 24 มิ.ย.68 และวันที่ 4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PL2-2568:4/50</t>
  </si>
  <si>
    <t>22/07/2568</t>
  </si>
  <si>
    <t>RV00021000068070281</t>
  </si>
  <si>
    <t>รับเงินโอนจากบัญชีเงินฝากกระแสรายวัน ธ.ไทยพาณิชย์ เลขที่บัญชี 468-022625-8 ระหว่างวันที่ 21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PL2-2568:5/1</t>
  </si>
  <si>
    <t>02/07/2568</t>
  </si>
  <si>
    <t>RV00021000068070028</t>
  </si>
  <si>
    <t>รับเงินโอนจากบัญชีเงินฝากออมทรัพย์ ธ.กรุงไทย เลขที่บัญชี 981-2-81043-9 ในวันที่ 19/06/2568 จากโรงเรียนห้วยยอด สำนักงานเขตพื้นที่การศึกษามัธยมศึกษาตรัง กระบี่ สำหรับรายการค่ายบริการวิชาการสำหรับสถานศึกษา - กิจกรรมค่ายพัฒนาศักยภาพผู้เรียนในศตวรรษที่ 21 สำหรับนักเรียนห้องเรียนพิเศษ ระดับมัธยมศึกษาปีที่ 2 (หักค่าธรรมเนียมค่าบริการวิชาการร้อยละ 10 ของคณะวิทย์) ตามใบเสร็จ PR2-2568:39/27</t>
  </si>
  <si>
    <t>RV00021000068070269</t>
  </si>
  <si>
    <t>รับเงินโอนจากบัญชีเงินฝากออมทรัพย์ ธ.กรุงไทย เลขที่บัญชี 981-2-81043-9 ในวันที่ 16/07/2568 จากโรงเรียนอ่าวลึกประชาสรรค์ จังหวัดกระบี่ สำหรับรายการค่ายบริการวิชาการสำหรับสถานศึกษา - ค่ายบริการวิชาการนักเรียนห้องเรียนพิเศษวิทยาศาสตร์ - คณิตศาสตร์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PR2-2568:42/11</t>
  </si>
  <si>
    <t>24/07/2568</t>
  </si>
  <si>
    <t>RV00021000068070311</t>
  </si>
  <si>
    <t>รับเงินโอนโครงการบริการวิชาการ เข้าบัญชี ธ.กรุงไทย สาขาควนขนุน เลขที่981-2-81043-9 วันที่16 กรกฎาคม 68 จากโรงเรียนอุบลรัตนราชกัญญาราชวิทยาลัย พัทลุง โครงการค่ายปฏิบัติการทางด้านวิทยาศาสตร์ (สัดส่วน 90-5-5)โดยคณะวิทยาศาสตร์ฯ ใบเสร็จเลขที่PR2-2568: 42/35-36</t>
  </si>
  <si>
    <t>03/07/2568</t>
  </si>
  <si>
    <t>RV00021000068070048</t>
  </si>
  <si>
    <t>รับเงินโอนจากบัญชีเงินฝากออมทรัพย์ ธ.ไทยพาณิชย์ เลขที่บัญชี 416-089435-1 ในวันที่ 19/06/2568 จากโรงเรียนห้วยยอด จังหวัดตรัง สำหรับเงินค่าบริการในการจัดกิจกรรมค่ายพัฒนาศักยภาพผู้เรียนในศตวรรษที่ 21 สำหรับนักเรียนห้องเรียนพิเศษ นักเรียนชั้นมัธยมศึกษาปีที่ 1 (หักค่าบริการร้อยละ 10 จากรายรับคณะวิศวกรรมศาสตร์) ตามใบเสร็จ PR2-2568:39/37</t>
  </si>
  <si>
    <t>RV00021000068070291</t>
  </si>
  <si>
    <t>รับเงินโอนจากบัญชีเงินฝากออมทรัพย์ ธ.ไทยพาณิชย์ เลขที่บัญชี 416-089435-1 ในวันที่ 18/07/2568 จากโรงเรียนอุบลรัตนราชกัญญาราชวิทยาลัย พัทลุง สำหรับเงินค่าบริการในการจัดกิจกรรมฝึกอบรมการเรียนรู้ด้านวิศวกรรมศาสตร์เพื่อการศึกษาต่อ สำหรับนักเรียนชั้นมัธยมศึกษาปีที่ 6 (หักค่าบริการร้อยละ 10 จากรายรับคณะวิศวกรรมศาสตร์) ตามใบเสร็จ PR2-2568:42/28</t>
  </si>
  <si>
    <t>30/07/2568</t>
  </si>
  <si>
    <t>RV00021000068070429</t>
  </si>
  <si>
    <t>รับเงินโอนจากบัญชีเงินฝากออมทรัพย์ ธ.ไทยพาณิชย์ เลขที่บัญชี 403-487220-3 ในวันที่ 18/06/68(49446.96บ.) และวันที่ 23/05/68(49776.04บ.) จากUUM College of Business Universiti Utara Malaysia สำหรับเงินเข้าร่วมโครงการ Student Exchange Program : Integrated agricultural industry innovation and knowledge of Southern Thai lifestyles การแลกเปลี่ยนนักศึกษา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จากรายรับ อกช.) ตามใบเสร็จ PL2-2568:5/5</t>
  </si>
  <si>
    <t>RV00021000068070027</t>
  </si>
  <si>
    <t>รับเงินโอนจากบัญชีเงินฝากออมทรัพย์ ธ.ออมสิน เลขที่บัญชี 020240828481 ในวันที่ 27/06/2568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PR2-2568:39/31</t>
  </si>
  <si>
    <t>04/07/2568</t>
  </si>
  <si>
    <t>RV00021000068070067</t>
  </si>
  <si>
    <t>รับเงินโอนจากบัญชีเงินฝากออมทรัพย์ ธ.กรุงไทย เลขที่บัญชี 981-2-81043-9 ในวันที่ 30/06/2568 จากสำนักงานพัฒนาสังคมและความมั่นคงของมนุษย์จังหวัดพัทลุง สำหรับเงินสนับสนุนโครงการอบรมหลักสูตรผู้ช่วยคนพิการระดับพื้นฐาน ประจำปีงบประมาณ 2568 (ได้รับยกเว้นค่าธรรมเนียม ตามหนังสือคณะพยาบาลศาสตร์ เลขที่ อว8205.13/0578 ลว.13/06/2568 เรื่อง ขอความอนุเคราะห์ยกเว้นค่าธรรมเนียมบริการวิชาการ) ตามใบเสร็จ PR2-2568:39/47</t>
  </si>
  <si>
    <t>29/07/2568</t>
  </si>
  <si>
    <t>RV00021000068070331</t>
  </si>
  <si>
    <t>รับเงินโอนจากบัญชีเงินฝากออมทรัพย์ ธ.ไทยพาณิชย์ เลขที่บัญชี 416-089435-1 ในวันที่ 24/07/2568 จากผู้เข้าร่วมโครงการ สำหรับเงินค่าลงทะเบียนโครงการอบรมหลักสูตร รู้เท่าทันสื่อและเทคโนโลยีสร้างเกราะป้องกันภัยไซเบอร์อย่างชาญฉลาด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</t>
  </si>
  <si>
    <t>RV10000030568070685</t>
  </si>
  <si>
    <t>ตัดรด.รอการรับรู้ รับเงินโอน ธ.ไทยพาณิชย์609-3,13(500x189)14(500x6)15(500x3)พ.ค.68 รับเงินใบนำส่ง307/68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ค่าธ.10%9,900 ส่วนงาน5%4,950,สสช.5%4,950,เบิก89,100จาก99,000 ตามอว8205.04/0173 ลว.28มี.ค.68</t>
  </si>
  <si>
    <t>RV10000030568070686</t>
  </si>
  <si>
    <t>ตัดรด.รอการรับรู้ รับเงินโอน ธ.ไทยพาณิชย์609-3,20มิ.ย.68(39600) รับเงินใบนำส่ง308/68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ค่าธ.10%3,960 ส่วนงาน5%1,980,สสช.5%1,980,เบิก35,640จาก39,600 ตามอว8205.04/0275ลว.11มิ.ย.68</t>
  </si>
  <si>
    <t>RV10000030568070729</t>
  </si>
  <si>
    <t>ตัดรด.รอการรับรู้ รับเงินโอน ธ.ไทยพาณิชย์609-3,31พ.ค.68(4000)  ,4(4000)11(4000)15(4000)มิ.ย.68เงิน12,000 รับเงินใบนำส่ง310/68 รายได้โครงการ วิเทศสัมพันธ์ ค่าลงทะเบียนโครงการอบรมภาษาอังกฤษของคณาจารย์ จากคณาจารย์ม.ทักษิณ ค่าธ.10%1,600 ส่วนงาน5%800,สสช.5%800,เบิก14,400จาก16,000 ตามอว8205.04/0247 ลว.29พ.ค.68</t>
  </si>
  <si>
    <t>RV10000030568070930</t>
  </si>
  <si>
    <t>ตัดรด.รอการรับรู้ รับเงินโอน ธ.ไทยพาณิชย์ กระแสรายวัน044-1,15(600x6+800)16(600x2)17(600x3)18(600)19(600)พ.ค.68 รับเงินใบนำส่ง331/68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ค่าธ.10%860 ส่วนงาน5%430,สสช.5%430,เบิก7,740จาก8,600 ตามอว8205.04/0515ลว.17ต.ค.67</t>
  </si>
  <si>
    <t>RV10000030568070931</t>
  </si>
  <si>
    <t>รับเงินโอน ธ.ไทยพาณิชย์609-3,15(6298.80)16(6500)ก.ค.68เงิน12,798.80 ,ตัดรด.รอการรับรู้ ธ.ไทยพาณิชย์609-3,10มิ.ย.68(6514) รับเงินใบนำส่ง333/68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ค่าธ.10%1,931.28 ส่วนงาน5%965.64,สสช.5%965.64,เบิก17,381.52จาก19,312.80 ตามอว8202.04/0514 ลว.17ต.ค.67</t>
  </si>
  <si>
    <t>RV10000030568070932</t>
  </si>
  <si>
    <t>ตัดรด.รอการรับรู้ รับเงินโอน ธ.ไทยพาณิชย์609-3,14มิ.ย.68 รับเงินใบนำส่ง329/68 รายได้โครงการ วิเทศสัมพันธ์  โครงการบริการแปลเอกสาร จากบุคลากรภายนอก ค่าธ.10%80 ส่วนงาน5%40,สสช.5%40,เบิก720จาก800 อว8202.04/0514 ลว.17ต.ค.67</t>
  </si>
  <si>
    <t>RV10000030568070724</t>
  </si>
  <si>
    <t>ตัดรด.รอการรับรู้ รับเงินโอนธ.ไทยพาณิชย์201-9,22(4900)28(4900)29(4900+4900)พ.ค.68เงิน19,600  ,12มิ.ย.68(171500) รับเงินใบนำส่ง311/68 รายได้โครงการ วิทยาลัยการจัดการฯ โครงการตรวจสอบฎีกา ครบทั้ง4ด้าน(ด้านการเงิน การปฏิบัติตามระเบียบ การดำเนินงานและการตรวจสอบอื่นๆ)ตามว.614 ,รวม191,100,UM</t>
  </si>
  <si>
    <t>RV10000030568070780</t>
  </si>
  <si>
    <t>ตัดรด.รอการรับรู้ รับเงินโอนธ.ไทยพาณิชย์201-9,6(20000x2)7(20000x3)13(20000x6)14(20000x11)15(20000x8)19(20000)21(20000x43)พ.ค.68เงิน รับเงินใบนำส่ง317/68 รายได้โครงการ วิทยาลัยการจัดการฯ โครงการภาษาไทยสำหรับชาวต่างชาติ(Thai Language Courses for Non-Thai Individuals) ,รวม1,480,000,UM</t>
  </si>
  <si>
    <t>18/07/2568</t>
  </si>
  <si>
    <t>RV10000030568070853</t>
  </si>
  <si>
    <t>ตัดรด.รอการรับรู้รับเงินโอน ธ.ไทยพาณิย์ กระแสรายวัน303-3,23(3500x2)24(3500)เม.ย.เงิน10,500 ,ตัดรด.รอการรับรู้ รับเงินโอน ธ.ไทยพาณิชย์201-9,2(3500)9(3500)25(3500)28(3500)30(3500x4)เม.ย.68เงิน28,000 ,15มิ.ย.68(3900)   รับเงินใบนำส่ง320/68รายได้โครงการ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,โอนรวม42,400,UM</t>
  </si>
  <si>
    <t>RV10000030568070854</t>
  </si>
  <si>
    <t>ตัดรด.รอการรับรู้SCBกระแสฯ303-3,1(3500)21(3500)28(3500x3)29(3500)30(3500x4+7000)เม.ย.68เงิน42,000  ,13พ.ค.68(3900)  ,ตัดรด.รอรับรู้SCB201-9,1(3500)25(3500x2)28(3500x6)30(3500x4)เม.ย.68เงิน45,500 ,2พ.ค.68(3900) ,15(3900)17(3900)มิ.ย.68เงิน7,800 รับเงินใบนำส่ง321/68รายได้โครงการ วิทยาลัยการจัดการฯ โครงการฝึกอบรมหลักสูตรเทคนิคการเขียนคู่มือปฏิบัติงาน,โอนรวม103,100,UM</t>
  </si>
  <si>
    <t>RV10000030568070855</t>
  </si>
  <si>
    <t>ตัดรด.รอการรับรู้ รับเงินโอน ธ.ไทยพาณิชย์201-9,28พ.ค.68(29400)  ,6(4900)13(4900)16(9800)17(19600)18(4900x2)19(4900)21(34300)มิ.ย.68เงิน88,200 รับเงินใบนำส่ง322/68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เพื่อช่วยลดข้อบกพร่องในการปฏิบัติงาน,โอนรวม117,600,UM</t>
  </si>
  <si>
    <t>RV10000030568070915</t>
  </si>
  <si>
    <t>ตัดรด.รอการรับรู้ SCB201-9,23(58800+19600)28(93100+4900)29(44100)30(39200+14700)30(49000+4900)พ.ค.68เงิน328,300  ,19มิ.ย.68(627200)  รับเงินใบนำส่ง330/68 รายได้โครงการ วิทยาลัยการจัดการฯ โครงการ 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พ.ศ.2562และกม.ที่เกี่ยวข้องพร้อมทั้งการประชุมสภาท้องถิ่นภายใต้ระเบียบกระทรวงมหาดไทยฯ ,โอนรวม955,500,UM</t>
  </si>
  <si>
    <t>RV10000030568070917</t>
  </si>
  <si>
    <t>ตัดรด.รอการรับรู้ รับเงินโอน ธ.ไทยพาณิชย์201-9,10(5300)13(10600)14(5300)30(84800)มิ.ย.68 รับเงินใบนำส่งรายได้โครงการ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,โอน106,000,UM</t>
  </si>
  <si>
    <t>RV10000030568070918</t>
  </si>
  <si>
    <t>ตัดรด.รอการรับรู้ รับเงินโอน ธ.ไทยพาณิชย์201-9,29พ.ค.68(4900x5) ,30มิ.ย.68(93100) รับเงินใบนำส่ง326/68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</si>
  <si>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RV10000030568070919</t>
  </si>
  <si>
    <t>ตัดรด.รอการรับรู้ รับเงินโอน ธ.ไทยพาณิชย์201-9,20(14700)26(4900)27(14700)พ.ค.68เงิน34,300  ,4(14700)30(78400)มิ.ย.68เงิน93,100 รับเงินใบนำส่ง327/68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,โอนรวม127,400,UM</t>
  </si>
  <si>
    <t>25/07/2568</t>
  </si>
  <si>
    <t>RV10000030568071016</t>
  </si>
  <si>
    <t>ตัดรด.รอการรับรู้ รับเงินโอน ธ.ไทยพาณิชย์201-9,6(4900)12(68600)13(4900x2)30(519400)มิ.ย.68 รับเงินใบนำส่ง336/68 รายได้โครงการ วิทยาลัยการจัดการฯ โครงการเรียนรู้กม.ว่าด้วยการเลือกตั้งสมาชิกสภาท้องถิ่นหรือผู้บริหารท้องถิ่น ข้อควรระวัง ทำอะไรได้ ทำอะไรไม่ได้เพื่อการปฏิบัติหน้าที่ได้ถูกต้องพร้อมทั้งบทบาทหน้าที่ความรับผิดชอบของอปท.ตามPDPA ,รวม602,700,UM</t>
  </si>
  <si>
    <t>RV10000030568071017</t>
  </si>
  <si>
    <t>ตัดรด.รอการรับรู้ รับเงินโอน ธ.ไทยพาณิชย์201-9,5(4900)6(4900)9(4900x2)11(14700+4900)12(9800x4+4900)13(4900x2)18(4900)30(137200)มิ.ย.68เงิน235,200  ,ตัดรด.รอการรับรู้ รับเงินโอน ธ.ไทยพาณิชย์ กระแสรายวัน303-3,13(4900x4+9800x3)มิ.ย.68เงิน49,000 รับเงินใบนำส่ง342/68 รายได้โครงการ วิทยาลัยการจัดการฯ อบรมหลักสูตรเทคนิคการเขียนหนังสือราชการและการจดรายงานการประชุม ,โอน284,200,UM</t>
  </si>
  <si>
    <t>RV10000030568071018</t>
  </si>
  <si>
    <t>ตัดรด.รอรับรู้ รับเงินโอน ธ.ไทยพาณิชย์201-9,19(9800x2+19600x2+4900)20(4900x2)23(4900x2)25(128270+204930)มิ.ย.68 รับเงินใบนำส่ง338/68รายได้โครงการ วิทยาลัยการจัดการฯ  โครงการการจำทำงปม.รายจ่ายประจำปี พ.ศ.2569 ,รวม416,500,UM</t>
  </si>
  <si>
    <t>RV10000030568071019</t>
  </si>
  <si>
    <t>ตัดรด.รอการรับรู้ รับเงินโอน ธ.ไทยพาณิชย์201-9,9พ.ค.68(4900)  ,6(4900)10(4900)11(9800)12(4900x3)30(98000)มิ.ย.68เงิน132,300  รับเงินใบนำส่ง341/68 รายได้โครงการ วิทยาลัยการจัดการฯ อบรมหลักสูตร ลำดับขั้นอย่างเป็นระบบจากต้นจนจบสำหรับการปฏิบัติงานตรวจสอบภายใน สำหรับอปท.และหน่วยงานของรัฐอื่นเพื่อตอบโจทย์การตรวจLPAฯ ,รวม137,200,UM</t>
  </si>
  <si>
    <t>RV10000030568071020</t>
  </si>
  <si>
    <t>รับเงินโอน ธ.ไทยพาณิชย์201-9,1ก.ค.68(9800)  ,ตัดรด.รอการรับรู้ รับเงินโอน ธ.ไทยพาณิชย์201-9,24(19600)26(24500)28(88200)มิ.ย.68เงิน132,300 รับเงินใบนำส่ง339/68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142,100,UM</t>
  </si>
  <si>
    <t>RV10000030568071021</t>
  </si>
  <si>
    <t>ตัดรด.รอการรับรู้ รับเงินโอน ธ.ไทยพาณิชย์201-9,11เม.ย.68(4900)  ,27พ.ค.68(14700) ,9(14700)16(4900)17(4900x2)20(4900)22(39200)มิ.ย.68เงิน73,500 รับเงินใบนำส่ง337/68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ส่งสำนวนให้พนง.อัยการเพื่อดำเนินการฟ้องฯ,รวม93,100,UMDC</t>
  </si>
  <si>
    <t>RV10000030568071022</t>
  </si>
  <si>
    <t>ตัดรด.รอการรับรู้ รับเงินโอน ธ.ไทยพาณิชย์201-9,30พ.ค.68(9800)  ,4(4900)5(4900)6(4900)30(39200)มิ.ย.68เงิน53,900 รับเงินใบนำส่ง340/68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ส่งสำนวนให้พนง.อัยการเพื่อดำเนินการฟ้องฯ,รวม63,700,UMDC</t>
  </si>
  <si>
    <t>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</si>
  <si>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</si>
  <si>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</si>
  <si>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</si>
  <si>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</si>
  <si>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</si>
  <si>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>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</si>
  <si>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</si>
  <si>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08/08/2568</t>
  </si>
  <si>
    <t>RV10000030568080742</t>
  </si>
  <si>
    <t>ตัดรด.รอการรับรู้ รับเงินโอน ธ.ไทยพาณิชย์609-3,21ก.ค.68(14250)  รับเงินใบนำส่ง365/68 รายได้โครงการ คณะศึกษาฯ ค่าลงทะเบียนโครงการ การวิเคราะห์หนังสือเรียนเพื่อการจัดลำดับกิจกรรมการเรียนรู้ในการสอนคณิตศาสตร์สำหรับระดับชั้นประถมตอนปลาย จากครูมัธยมปลาย ค่าธ.10%1,425 ส่วนงาน5%712.50,สสช.5%712.50,เบิก12,825จาก14,250 ตามอว8205.01/ ลว.30มิ.ย.68</t>
  </si>
  <si>
    <t>25/08/2568</t>
  </si>
  <si>
    <t>RV10000030568080953</t>
  </si>
  <si>
    <t>รับเงินโอน ธ.กรุงไทย359-3,15(4,550,000หักค่าธ.5-)25(5)ส.ค.68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จากสนง.เลขาธิการคุรุสภา ค่าธ.10%50,000 9%45,000 8%284,000  ส่วนงาน5%189,500,สสช.5%189,500,เบิก4,171,000จาก4,550,000 สัญญาเลขที่137/2568  เมื่อวันที่ 29ก.ค.68</t>
  </si>
  <si>
    <t>04/08/2568</t>
  </si>
  <si>
    <t>RV10000030568080012</t>
  </si>
  <si>
    <t>ตัดรด.รอการรับรู้ รับเงินโอน ธ.ไทยพาณิชย์5949-4,29ก.ค.68 รับเงินใบนำส่ง349/68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ค่าธ.10%6,860 ส่วนงาน5%3,430,สสช.5%3,430,เบิก61,740จาก68,600 จากนาทวีวิทยาคม ตามอว8205.02/ ลว.17ก.ค.68,โอน68,600</t>
  </si>
  <si>
    <t>RV10000030568080032</t>
  </si>
  <si>
    <t>ตัดรด.รอการรับรู้ รับเงินโอน ธ.ไทยพาณิชย์5949-4,29ก.ค.68 รับเงินใบนำส่ง350/68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สำหรับนักเรียนและครู ค่าธ.10%1,850 ส่วนงาน5%925,สสช.5%925,เบิก16,650จาก18,500 จากรร.วิเชียรมาตุ ตามอว8205.02/ ลว.17ก.ค.68,โอน18,500</t>
  </si>
  <si>
    <t>19/08/2568</t>
  </si>
  <si>
    <t>RV10000030568080770</t>
  </si>
  <si>
    <t>รับเงินโอนธ.ไทยพาณิชย์5949-4,14ส.ค.68 รับเงินใบนำส่ง385/68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ถิ่นพังงา:ค่าลงทะเบียนกิจกรรมค่อยพัฒนาทักษะภาษาอังกฤษเพื่อการสื่อสารสำหรับนร.รร.สะเดา : ขรรค์ชัยกัมพลานนท์อนุสรณ์ ค่าธ.10%2,400 ส่วนงาน5%1,200,สสช.5%1,200,เบิก19,845จาก21,600 จากรร.สะเดาขรรค์ชัยกัมพลานนท์อนุสรณ์  ตามอว8205.02/ ลว.26ธ.ค.67,โอน24,000</t>
  </si>
  <si>
    <t>26/08/2568</t>
  </si>
  <si>
    <t>RV10000030568080947</t>
  </si>
  <si>
    <t>รับเงินโอนธ.ไทยพาณิชย์5949-4,14ส.ค.68 รับเงินใบนำส่ง407/68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ครั้งที่2  จากนิสิตและบุคลากรม.ทักษิณและผู้สนใจทั่วไป ค่าธ.10%3,145 ส่วนงาน5%1,572.50,สสช.5%1,572.50,เบิก28,305จาก31,450จากบุคคลภายนอก ตามอว8205.02/   ลว.มิ.ย.68,โอน31,450</t>
  </si>
  <si>
    <t>RV10000030568080948</t>
  </si>
  <si>
    <t>รับเงินโอนธ.ไทยพาณิชย์5949-4,19ส.ค.68 รับเงินใบนำส่ง406/68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ประชุมวิชาการด้านการสื่อสารแบบบูรณาการและนวัตกรรมดิจิทัลระดับชาติ ครั้งที่2  จากนิสิตและบุคลากรม.ทักษิณและผู้สนใจทั่วไป ค่าธ.10%420 ส่วนงาน5%210,สสช.5%210,เบิก3,780จาก4,200จากนร.นิสิต อ.และนักวิชาการ ตามอว8205.02/   ลว.7ก.ค.68,โอน4,200</t>
  </si>
  <si>
    <t>RV10000030568080949</t>
  </si>
  <si>
    <t>รับเงินโอนธ.ไทยพาณิชย์5949-4,14ส.ค.68 รายได้โครงการ คณะมนุษย์ฯ บริการวิชาการเพื่อหารายได้ ภายใต้ศูนย์พัฒนาบันลือ ถิ่นพังงา:เงินสนับสนุนการประชุมวิชาการด้านการสื่อสารแบบบูรณาการและนวัตกรรมดิจิทัลระดับชาติ ครั้งที่2   ค่าธ.10%300 ส่วนงาน5%150,สสช.5%150,เบิก2,700จาก3,000 จากคณะครุศาสตร์อุตสาหกรรมและเทคโนโลยี ม.เทคโนฯศรีวิชัย ตามอว8205.02/   ลว.7ก.ค.68,โอน3,000</t>
  </si>
  <si>
    <t>29/08/2568</t>
  </si>
  <si>
    <t>RV10000030568081061</t>
  </si>
  <si>
    <t>รับเงินโอน ธ.ไทยพาณิชย์5949-4,19(47300)22(900)ส.ค.68  รับเงินใบนำส่ง415-416/68 คณะมนุษย์ฯ บริการวิชาการเพื่อหารายได้ ภายใต้ศูนย์พัฒนาบันลือ ถิ่นพังงา: กิจกรรมการแข่งขันการเล่าเรื่องภาษาอังกฤษ English Storytelling Compettion ค่าธ.10%4,820 ส่วนงาน5%2,410,สสช.5%2,410,เบิก43,380จาก48,200 จากนักเรียน นักศึกษา นิสิต ตามอว8205.02/ ลว.8ก.ค.68</t>
  </si>
  <si>
    <t>RV10000030568081062</t>
  </si>
  <si>
    <t>รับเงินโอน ธ.ไทยพาณิชย์5949-4,22ส.ค.68  รับเงินใบนำส่ง417/68 คณะมนุษย์ฯ บริการวิชาการเพื่อหารายได้ ภายใต้ศูนย์พัฒนาบันลือ ถิ่นพังงา: กิจกรรมพัฒนาทักษะการเป็นผู้ประกอบการกลุ่มรักเกาะยอ(Rakkohyor group community enterprise) ค่าธ.10%500 ส่วนงาน5%250,สสช.5%250,เบิก 4,500จาก5,000 จากเกษตรกร นิสิตและบุคลากร ตามอว8205.02/ ลว.19ส.ค.68</t>
  </si>
  <si>
    <t>22/08/2568</t>
  </si>
  <si>
    <t>RV10000030568080922</t>
  </si>
  <si>
    <t>ตัดรด.รอการรับรู้ รับเงินโอน ธ.ไทยพาณิชย์609-3,26ก.ค.68(4900)  ,รับเงินโอน ธ.ไทยพาณิชย์609-3,6(4900x2)7(14700)8(9800)13(4900)14(4900x2+24500)15(4900x5)16(117600)ส.ค.68เงิน215,600  รับเงินใบนำส่ง406/68 รายได้โครงการ เศรษฐศาสตร์ฯ  ค่าลงทะเบียนโครงการฝึกอบรมแนวทางการจัดทำเอกสารประกอบฎีกา การตรวนฎีกา จากบุคลากรอปท. ค่าธ.10%22,050 ส่วนงาน5%11,025,สสช.5%11,025,เบิก198,450จาก220,500ตามอว8202.07/  ลว.23เม.ย.68</t>
  </si>
  <si>
    <t>27/08/2568</t>
  </si>
  <si>
    <t>RV00021000068080375</t>
  </si>
  <si>
    <t>รับเงินโอนจากบัญชีเงินฝากออมทรัพย์ ธ.ไทยพาณิชย์ เลขที่บัญชี 403-487220-3 ในวันที่ 26/08/2568 จากโรงเรียนอุบลรัตนราชกัญญาราชวิทยาลัย พัทลุง สำหรับเงินสนับสนุนการจัดโครงการบริการวิชาการ ค่ายนักวิทยาศาสตร์เกษตร ปีการศึกษา 2568 (ภายใต้กิจกรรมค่ายการเรียนรู้ปฏิบัติการเชิงวิทยาศาสตร์) สำหรับนักเรียนชั้นมัธยมศึกษาปีที่ 4 (หักค่าธรรมเนียมบริการวิชาการร้อยละ 10 ของคณะเทคโนฯ) ตามใบเสร็จ PL2-2568:5/21</t>
  </si>
  <si>
    <t>RV00021000068080033</t>
  </si>
  <si>
    <t>รับเงินโอนจากบัญชีเงินฝากออมทรัพย์ ธ.กรุงไทย เลขที่บัญชี 981-2-81043-9 ในวันที่ 03/08/2568 จากผู้เข้าร่วมโครงการ สำหรับรายการเงินค่าลงทะเบียนเข้าร่วมโครงการ SciDi Boost CAMP ค่ายเด็กวิทย์ คิดล้ำ ระหว่างวันที่ 2-3 สิงหาคม 2568 (หักค่าธรรมเนียมค่าบริการวิชาการร้อยละ 10 ของคณะวิทย์) ตามใบเสร็จ PL2-2568:5/9</t>
  </si>
  <si>
    <t>05/08/2568</t>
  </si>
  <si>
    <t>RV00021000068080049</t>
  </si>
  <si>
    <t>รับเงินโอนจากบัญชีเงินฝากออมทรัพย์ ธ.กรุงไทย เลขที่บัญชี 981-2-81043-9 ในวันที่ 24/07/2568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1 (หักค่าธรรมเนียมค่าบริการวิชาการร้อยละ 10 ของคณะวิทย์) ตามใบเสร็จ PR2-2568:44/2</t>
  </si>
  <si>
    <t>RV00021000068080294</t>
  </si>
  <si>
    <t>รับเงินโอนจากบัญชีเงินฝากออมทรัพย์ ธ.กรุงไทย เลขที่บัญชี 981-2-81043-9 ในวันที่ 20/08/2568 จากโรงเรียนชะอวด สำหรับรายการค่ายบริการวิชาการสำหรับสถานศึกษา - ค่ายกิจกรรมการสอนวิทยาศาสตร์ในห้องปฏิบัติการและกิจกรรมทักษะกระบวนการทางวิทยาศาสตร์ นักเรียน ม.ปลาย (หักค่าธรรมเนียมค่าบริการวิชาการร้อยละ 10 ของคณะวิทย์) ตามใบเสร็จ PR2-2568:46/28</t>
  </si>
  <si>
    <t>18/08/2568</t>
  </si>
  <si>
    <t>RV00021000068080222</t>
  </si>
  <si>
    <t>รับเงินโอนจากบัญชีเงินฝากออมทรัพย์ ธ.ไทยพาณิชย์ เลขที่บัญชี 416-089435-1 ในวันที่ 04/08/2568 จากโรงเรียนเมืองถลาง จังหวัดภูเก็ต สำหรับเงินค่าบริการจัดกิจกรรมค่ายบริการวิชาการให้กับนักเรียน ชั้นมัธยมศึกษาปีที่ 5 (หักค่าบริการร้อยละ 10 จากรายรับคณะวิศวกรรมศาสตร์) ตามใบเสร็จ PR2-2568:45/25</t>
  </si>
  <si>
    <t>14/08/2568</t>
  </si>
  <si>
    <t>RV00021000068080183</t>
  </si>
  <si>
    <t>รับเงินโอนจากบัญชีเงินฝากออมทรัพย์ ธ.ออมสิน เลขที่บัญชี 020240828481 ในวันที่ 04/08/2568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PR2-2568:45/14</t>
  </si>
  <si>
    <t>RV10000030568080004</t>
  </si>
  <si>
    <t>ตัดรด.รอการรับรู้ รับเงินโอน ธ.กรุงไทย359-3,21(133908)30(12)ก.ค.68 รับเงินใบนำส่ง348/68รายได้โครงการ LR&amp;DT งปม.สนับสนุนโครงการจัดสอบเพื่อวัดความรู้ความสามารถทั่วไป สำหรับส่วนราชการต่างๆ ประจำปี2568 จากสนง.ก.พ.  ค่าธ.16%13,392 ส่วนงาน8%6,696,สสช.8%6,696,เบิก120,528จาก133,920 ตามอว8206.02/0654ลว.16มิ.ย.68,โอน133,920</t>
  </si>
  <si>
    <t>RV00021000068080182</t>
  </si>
  <si>
    <t>รับเงินโอนจากบัญชีเงินฝากออมทรัพย์ ธ.กรุงไทย เลขที่บัญชี 981-2-81043-9 ในวันที่ 01/08/2568 จากผู้เข้าร่วมโครงการ สำหรับเงินค่าค่าลงทะเบียนโครงการประชุมวิชาการระดับชาติ ครั้งที่ 36 ประจำปี 2568 The 36th National Thaksin University Conference (หักค่าธรรมเนียมบริการวิชาการร้อยละ 10 จากรับของสถาบันวิจัยฯ) ตามใบเสร็จ PL2-2568:5/11 พร้อมดอกเบี้ย(บัญชีออมทรัพย์ ธ.กรุงไทย เลขที่ 660-2-76407-1 บัญชีงานประชุมวิชาการฯ) ตามใบเสร็จ PR2-2568:45/15</t>
  </si>
  <si>
    <t>07/08/2568</t>
  </si>
  <si>
    <t>RV00021000068080101</t>
  </si>
  <si>
    <t>รับเงินโอนจากบัญชีเงินฝากออมทรัพย์ ธ.กรุงไทย เลขที่บัญชี 981-2-81043-9 ในวันที่ 29/07/68(210280.35-5บ.) และวันที่ 30/07/68(5บ.) จากอุตสาหกรรมพัฒนามูลนิธิเพื่อสถานบันอาหาร สำหรับเงินสนับสนุนโครงการหนึ่งหมู่บ้าน หนึ่งเซฟอาหารไทย ภายใต้โครงการส่งเสริมและพัฒนาการเริ่มต้นเป็นผู้ประกอบการ SME Soft Power งวดที่ 2 (หักค่าธรรมเนียมค่าบริการวิชาการร้อยละ 10 ของ สสช.) ตามใบเสร็จ PR2-2568:44/20</t>
  </si>
  <si>
    <t>RV00021000068080172</t>
  </si>
  <si>
    <t>รับเงินโอนจากบัญชีเงินฝากออมทรัพย์ ธ.กรุงไทย เลขที่บัญชี 981-2-81043-9 ในวันที่ 08/08/2568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2 (หักค่าธรรมเนียมบริการวิชาการร้อยละ 10 จากรับของ สสช.) ตามใบเสร็จ PR2-2568:45/12</t>
  </si>
  <si>
    <t>RV00021000068080293</t>
  </si>
  <si>
    <t>รับเงินโอนจากบัญชีเงินฝากออมทรัพย์ ธ.กรุงไทย เลขที่บัญชี 981-2-81043-9 ในวันที่ 19/08/68 จากสำนักทดสอบทางการศึกษาและจิตวิทยา มหาวิทยาลัยศรีนครินทรวิโรฒ สำหรับเงินสนับสนุนตามโครงการจัดสอบและประเมินสมรรถนะทางวิชาชีพครู ด้านความรู้และประสบการณ์วิชาชีพตามมาตรฐานวิชาชีพ กลุ่มวิชาเอก ประจำปี 2568 (หักค่าธรรมเนียมบริการวิชาการร้อยละ 10 จากรับของ สสช.) ตามใบเสร็จ PR2-2568:46/29</t>
  </si>
  <si>
    <t>28/08/2568</t>
  </si>
  <si>
    <t>RV00021000068080385</t>
  </si>
  <si>
    <t>รับเงินโอนจากบัญชีเงินฝากออมทรัพย์ ธ.กรุงไทย เลขที่บัญชี 981-2-81043-9 ในวันที่ 20/08/2568 จากสำนักงานบริหารสินทรัพย์และกีฬา มหาวิทยาลัยธรรมศาสตร์ สำหรับเงินสนับสนุนตามโครง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2/2568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PR2-2568:46/44</t>
  </si>
  <si>
    <t>RV10000030568080740</t>
  </si>
  <si>
    <t>ตัดรด.รอการรับรู้ ธ.ไทยพาณิชย์609-3,24(4000x5)27(4000x2)30(4000)มิ.ย.68 รับเงินใบนำส่ง367/68 รายได้โครงการ วิเทศสัมพันธ์ ค่าลงทะเบียนโครงการอบรมภาษาอังกฤษของคณาจารย์(English Academic for Purposes)สำหรับคณาจารย์ม.ทักษิณ ค่าธ.10%3,200 ส่วนงาน5%1,600,สสช.5%1,600,เบิก28,800จาก32,000 ตามอว8205.04/0247 ลว.29พ.ค.68</t>
  </si>
  <si>
    <t>RV10000030568080741</t>
  </si>
  <si>
    <t>ตัดรด.รอการรับรู้ รับเงินโอน ธ.ไทยพาณิชย์609-3,14มิ.ย.68(600) รับเงินใบนำส่ง366/68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</si>
  <si>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13/08/2568</t>
  </si>
  <si>
    <t>RV10000030568080781</t>
  </si>
  <si>
    <t>ตัดรด.รอการรับรู้ รับเงินโอน ธ.ไทยพาณิชย์609-3,31ก.ค.68(28000) รับเงินใบนำส่ง370/68 รายได้โครงการ วิเทศสัมพันธ์ ค่าลงทะเบียนโครงการอบรมภาษาอังกฤษเข้มข้น1(Intensive English I)สำหรับนิสิตครูตำรวจตระเวนชายแดน ค่าธ.10%2,800 ส่วนงาน5%1,400,สสช.5%1,400,เบิก25,200จาก28,000 ตามอว8202.04/0390 ลว.8ส.ค.68</t>
  </si>
  <si>
    <t>RV10000030568080782</t>
  </si>
  <si>
    <t>ตัดรด.รอการรับรู้ รับเงินโอน ธ.ไทยพาณิชย์609-3,9(800)17(1600)29(800)ก.ค.68  รับเงินใบนำส่ง369/68รายได้โครงการ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</si>
  <si>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RV10000030568080783</t>
  </si>
  <si>
    <t>ตัดรด.รอการรับรู้ รับเงินโอน ธ.ไทยพาณิชย์609-3,18ก.ค.68(32368) รับเงินใบนำส่ง368/68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ค่าธ.10%3,236.80 ส่วนงาน5%1,618.40,สสช.5%1,618.40,เบิก29,131.20จาก32,368 ตามอว8202.04/0285 ลว.17มิ.ย.68</t>
  </si>
  <si>
    <t>RV10000030568080929</t>
  </si>
  <si>
    <t>ตัดรด.รอการรับรู้ รับเงินโอน ธ.ไทยพาณิชย์609-3,13(500x138)20(500)มิ.ย.68 รับเงินใบนำส่ง401/68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ค่าธ.10%6,950 ส่วนงาน5%3,475,สสช.5%3,475,เบิก62,550จาก69,500 ตามอว8205.04/0173 ลว.28มี.ค.68</t>
  </si>
  <si>
    <t>RV10000030568080976</t>
  </si>
  <si>
    <t>รับเงินโอน ธ.ไทยพาณิชย์609-3,1(600x3)2(600x4)3(600)5(600)14(600)15(600)ส.ค.68เงิน6,600   ,ตัดรด.รอการรับรู้ ธ.ไทยพาณิชย์609-3,29(600x26)30(600x11+800)31(600x6)ก.ค.68เงิน26,600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ค่าธ.10%3,320 ส่วนงาน5%1,660,สสช.5%1,660,เบิก29,880จาก33,200ตามอว8205.04/0515 ลว.17ต.ค.67</t>
  </si>
  <si>
    <t>RV10000030568080977</t>
  </si>
  <si>
    <t>ตัดรด.รอการรับรู้ รับเงินโอน ธ.ไทยพาณิชย์609-3,7ก.ค.68(27,000)  รับเงินใบนำส่ง404/68 รายได้โครงการ วิเทศสัมพันธ์ ค่าลงทะเบียนโครงการค่ายภาษาอังกฤษ(English Camp) สำหรับนักเรียนรร.เบญจมราชูทิศ จ.ปัตตานี ค่าธ.10%2,700 ส่วนงาน5%1,350,สสช.5%1,350,เบิก24,300จาก27,000 ตามอว8205.04/0423 ลว.15ส.ค.68</t>
  </si>
  <si>
    <t>RV10000030568081063</t>
  </si>
  <si>
    <t>รับเงินโอน ธ.ไทยพาณิชย์609-3,25ส.ค.68(112,500)  รับเงินใบนำส่ง419/68 รายได้โครงการ วิเทศสัมพันธ์ ค่าลงทะเบียนโครงการค่ายภาษาอังกฤษ(English Camp) จากรร.เทศบาล1(ถนนภูผาภักดี) ค่าธ.10%11,250 ส่วนงาน5%5,625,สสช.5%5,625,เบิก101,250จาก112,500 ตามอว8205.04/0418 ลว.14ส.ค.68</t>
  </si>
  <si>
    <t>RV10000030568080092</t>
  </si>
  <si>
    <t>ตัดรด.รอการรับรู้ รับเงินโอน ธ.ไทยพาณิชย์201-9,23(9800+4900)30(4900)มิ.ย.68เงิน19,600  ,1(4900)3(93100)ก.ค.68เงิน98,000  ,ตัดรด.รอการรับรู้ รับเงินโอน ธ.ไทยพาณิชย์ กระแสรายวัน303-3,1ก.ค.68(4900x6) รับเงินใบนำส่ง351/68 รายได้โครงการ วิทยาลัยการจัดการฯ โครงการ วินัยข้าราชการท้องถิ่นการคงอยู่และการเปลี่ยนแปลง,รวม147,000,UMDC</t>
  </si>
  <si>
    <t>RV10000030568080093</t>
  </si>
  <si>
    <t>ตัดรด.รอการรับรู้ รับเงินโอน ธ.ไทยพาณิชย์201-9,26มี.ค.68(44100) ,7(98000)14(78400+63700+63700)15(4900+34300)16(4900)พ.ค.68เงิน347,900  ,4(142100)14(9800)มิ.ย.68เงิน151,900 , รับเงินใบนำส่ง352/68รายได้โครงการ วิทยาลัยการจัดการฯ โครงการ การพูดเพื่อนำเสนอผลงาน การสร้างตัวตน ทักษะทางสังคม บุคลิกภาพที่ปชช.ชื่นชอบ เพื่อเตรียมพร้อมการเลือกตั้งท้องถิ่นฯ ,โอน543,900,UM</t>
  </si>
  <si>
    <t>RV10000030568080094</t>
  </si>
  <si>
    <t>ตัดรด.รอการรับรู้ รับเงินโอน ธ.ไทยพาณิชย์201-9,15(4900x2)16(4900x7)พ.ค.68เงิน44,100  ,4มิ.ย.68(142100) รับเงินใบนำส่ง353/68 รายได้โครงการ วิทยาลัยการจัดการฯ โครงการ การจัดทำรายงานแผนบริหารจัดการความเสี่ยงและการจัดทำรายงานการควบคุมภายในตามหลักเกณฑ์ก.การคลัง สำหรับอปท.และหน่วยงานของรัฐอื่นเพื่อตอบโจทย์การตรวจLPAฯ ,รวม186,200,UM</t>
  </si>
  <si>
    <t>RV10000030568080095</t>
  </si>
  <si>
    <t>ตัดรด.รอการรับรู้ รับเงินโอน ธ.ไทยพาณิชย์201-9,12มิ.ย.68 รับเงินใบนำส่ง354/68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โอน249,900,UM</t>
  </si>
  <si>
    <t>RV10000030568080096</t>
  </si>
  <si>
    <t>ตัดรด.รอการรับรู้ รับเงินโอน ธ.ไทยพาณิชย์201-9,25(4900)เม.ย.68 ,7(4900)15(4900x2)พ.ค.68เงิน14,700  ,4มิ.ย.68(73500) รับเงินใบนำส่ง355/68รายได้โครงการ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93,100,UMDC</t>
  </si>
  <si>
    <t>RV10000030568080097</t>
  </si>
  <si>
    <t>ตัดรด.รอการรับรู้ รับเงินโอน ธ.ไทยพาณิชย์201-9,8(14700)15(4900)16(4900x3+19600)พ.ค.68เงิน53,900  ,12มิ.ย.68(24500) รับเงินใบนำส่ง356/68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,โอนรวม78,400,UM</t>
  </si>
  <si>
    <t>RV10000030568080098</t>
  </si>
  <si>
    <t>ตัดรด.รอการรับรู้ รับเงินโอน ธ.ไทยพาณิชย์201-9,29พ.ค.68(20000x34)รับเงินใบนำส่ง357/68 รายได้โครงการ วิทยาลัยการจัดการฯ โครงการภาษาไทยสำหรับชาวต่างชาติ(Thai Language Courses for Non-Thai Individuals) รวม680,000,UM</t>
  </si>
  <si>
    <t>RV10000030568080100</t>
  </si>
  <si>
    <t>ตัดรด.รอการรับรู้ รับเงินโอนธ.ไทยพาณิชย์201-9,17(9800)23(78400+58800+39200)24(4900x2+58800)25(39200+4900x6+73500+44100+137200+53900+63700+9800+78400+19600)26(4900+34300)27(58800+98000+4900x4+58800+19600+9800+200900)28(58800)มิ.ย.68เงิน รับเงินใบนำส่ง358/68 รายได้โครงการ วิทยาลัยการจัดการฯ โครงการการปฏิบัติตาม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พ.ศ.2562และกม.ที่เกี่ยวข้องพร้อมทั้งศึกษา ปฏิบัติตามกม.ป.ป.ช. วิธีแก้ปัญหากรณีถูกคณะกก.ป.ป.ช.ชี้มูลความผิดฯ ,รวม1,367,100,UM</t>
  </si>
  <si>
    <t>RV10000030568080756</t>
  </si>
  <si>
    <t>ตัดรด.รอการรับรู้ รับเงินโอนธ.ไทยพาณิชย์201-9,15(9800)20(9800)22(9800+4900)23(4900)26(14700)พ.ค.68เงิน  ,1มิ.ย.68(279300) รับเงินใบนำส่ง368/68 รายได้โครงการ วิทยาลัยการจัดการฯ โครงการแนวทางการดำเนินงาน การจัดเก็บภาษีที่ดินและสิ่งปลูกสร้างและภาษีป้าย ปีงปม.2568พร้อมแนวทางการดำเนินงานด้านภาษีที่เกี่ยวกับอปท.ฯ  รวม333,200,UM</t>
  </si>
  <si>
    <t>RV10000030568080757</t>
  </si>
  <si>
    <t>ตัดรด.รอการรับรู้ รับเงินโอนธ.ไทยพาณิชย์201-9,14(10000x5)15(10000x3)26(10000x5)28(10000x4)29(10000x2)รับเงินใบนำส่ง369/68 รายได้โครงการ วิทยาลัยการจัดการฯ โครงการหลักสูตรฝึกอบรมภาษาอังกฤษเพื่อความเชี่ยวชาญในอาชีพ(EPP)  รวม190,000,UM</t>
  </si>
  <si>
    <t>RV10000030568080758</t>
  </si>
  <si>
    <t>ตัดรด.รอการรับรู้ รับเงินโอนธ.ไทยพาณิชย์201-9,26(4900)30(4900+29400)มิ.ย.68เงิน39,200   ,1(34300)2(19600+68600)3(9800)5(421400)ก.ค.68เงิน553,700   รับเงินใบนำส่ง369/68 รายได้โครงการ วิทยาลัยการจัดการฯ โครงการการจัดทำงปม.รายจ่ายประจำปี2569ตามอำนาจหน้าที่ของผู้บริหารและสมาชิกสภาท้องถิ่น พร้อมทั้งเหตุแห่งการพิจารณาเพื่อสั่งให้บุคคลพ้นจากตำแหน่งรวมถึงการยื่นบัญชีทรัพย์สินของผู้บริหารและสมาชิกสภาท้องถิ่น รวม592,900,UM</t>
  </si>
  <si>
    <t>RV10000030568080759</t>
  </si>
  <si>
    <t>ตัดรด.รอการรับรู้ รับเงินโอน ธ.ไทยพาณิชย์201-9,13(9800)มิ.ย.68  ,2(4900x2+14700)4(9800)7(117600)ก.ค.68เงิน151,900 รับเงินใบนำส่ง371/68รายได้โครงการ วิทยาลัยการจัดการฯ โครงการอบรมหลักสูตรการฝึกปฏิบัติกระบวนการปรับเป็นพินัย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161,700,UMDC</t>
  </si>
  <si>
    <t>RV10000030568080761</t>
  </si>
  <si>
    <t>ตัดรด.รอการรับรู้ SCB201-9,12(9000x2)13(4500+22500)19(9000x2+4500x2)23(9000x2+13500)24(4500x4+13500+9000x2)25(4500x5+22500x2+9000)26(9000x6+4500x5+18000x2+13500x2)27(18000x2+4500x10+22500+13500x2+9000x2)30(13500x3+4500x18+18000+9000x3)มิ.ย.68เงิน684,000 ,1(13500x2+9000x3+18000+22500+4500x3)7(499500)ก.ค.68เงิน607,500 รับเงินใบนำส่ง372/68รายได้โครงการ วิทยาลัยการจัดการฯ โครงการ การเตรียมความพร้อมการจัดทำงบประมาณรายจ่ายประจำปีงปม.2569ตามระเบียบกระทรวงมหาดไทยว่าด้วยวิธีงปม.พ.ศ.2563ฯ,รวม1,291,500,UM</t>
  </si>
  <si>
    <t>RV10000030568080818</t>
  </si>
  <si>
    <t>ตัดรด.รอการรับรู้ รับเงินโอน ธ.ไทยพาณิชย์201-9,2(1000x3)3(10000x3)5(10000x2)6(10000x8)9(10000x32)10(10000x14)11(10000x30)16(10000x12)17(10000x23)18(10000)19(10000x10)20(30000)23(90000)24(20000)26(100000)27(140000)มิ.ย.68เงิน1,760,000   ,9(ตัด20000จากโอน40000)14(10000)ก.ค.68เงิน300,000   รับเงินใบนำส่ง376/68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รวม1,790,000,UM</t>
  </si>
  <si>
    <t>RV10000030568080820</t>
  </si>
  <si>
    <t>ตัดรด.รอการรับรู้SCB201-9,6(4900)17(29400+14700)19(29400)25(14700+19600+4900)26(29400+4900x2)27(29400)30(4900x2)มิ.ย.68เงิน196,000   ,1(14700)2(4900)3(4900+9800+14700)4(4900)7(14700x2+4900x8+9800x2)8(4900+9800+19600+14700)9(4900)14(39200+419900+320000)ก.ค.68เงิน975,100   ,ตัดรด.รอการรับรู้SCBกระแสฯ303-3,1(14700)7(14700)8(24500+4900x12+9800x7+14700+19600)ก.ค.68เงิน215,600 รับเงินใบนำส่ง376/68 รายได้โครงการ วิทยาลัยการจัดการฯ โครงการการจัดทำข้อบัญญัติงปม.รายจ่ายของอปท. รวม1,386,700,UM</t>
  </si>
  <si>
    <t>RV10000030568080821</t>
  </si>
  <si>
    <t>ตัดรด.รอการรับรู้ รับเงินโอน ธ.ไทยพาณิชย์201-9,24เม.ย.68(20000) ,21(20000)23(20000x6)26(20000x10)29(20000)30(20000x34)พ.ค.68เงิน1,040,000  ,2(20000x19)4(20000)17(20000)20(20000+40000)23(40000)24(40000)มิ.ย.68เงิน560,000  ,7(20000)16(80000)ก.ค.68เงิน100,000 รับเงินใบนำส่ง372/68 รายได้โครงการ วิทยาลัยการจัดการฯ โครงการภาษาไทยสำหรับชาวต่างชาติ(Thai Language Courses for Non-Thai Individuals) ,รวม1,720,000,UM</t>
  </si>
  <si>
    <t>RV10000030568080822</t>
  </si>
  <si>
    <t>ตัดรด.รอการรับรู้ รับเงินโอน ธ.ไทยพาณิชย์201-9,23มิ.ย.68(4900)  ,9(9800)14(132300)ก.ค.68   รับเงินใบนำส่ง373/68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</si>
  <si>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RV10000030568080823</t>
  </si>
  <si>
    <t>ตัดรด.รอการรับรู้ รับเงินโอน ธ.ไทยพาณิชย์201-9,30มิ.ย.68(5300)   ,8(5300)9(5300x2)14(137800)ก.ค.68เงิน153,700  รับเงินใบนำส่ง375/68รายได้โครงการ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,โอน159,000,UM</t>
  </si>
  <si>
    <t>RV10000030568080842</t>
  </si>
  <si>
    <t>ตัดรด.รอการรับรู้ รับเงินโอน ธ.ไทยพาณิชย์201-9,9(34300+53900)17(9800+49000+29000)18(20000)21(19588+24500+44100+14700)22(93100)24(12)ก.ค.68  รับเงินใบนำส่ง379/68รายได้โครงการ วิทยาลัยการจัดการฯ โครงการแนวทางการพิจารณาคดี การวินิจฉัยและตัวอย่างคำพิพากษาศาลอุทธรณ์ในคดีเลือกตั้งท้องถิ่นพร้อมทั้งเรียนรู้วิธีการพูดในที่สาธารณะฯ ,โอน392,000,UM</t>
  </si>
  <si>
    <t>RV10000030568080843</t>
  </si>
  <si>
    <t>ตัดรด.รอการรับรู้ รับเงินโอนธ.ไทยพาณิชย์201-9,17(24500)21(230300)ก.ค.68 รับเงินใบนำส่ง380/68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,โอนรวม254,800,UM</t>
  </si>
  <si>
    <t>RV10000030568080844</t>
  </si>
  <si>
    <t>ตัดรด.รอการรับรู้ รับเงินโอนธ.ไทยพาณิชย์201-9,17(4900+39200)21(49000)ก.ค.68 รับเงินใบนำส่ง378/68 รายได้โครงการ วิทยาลัยการจัดการฯ โครงการฝึกอบรมวิธีงปมหรือการขอรับงบตรงสำนักงปม.เพื่อรองรับการจัดทำบริการสาธารณะหรือกิจกรรมการสาธารณะ บทบาทอำนาจหน้าที่ชองนายกอปท. รองฯ เลขานุการฯ ที่ปรึกษา สมาชิกสภาอปท. และข้าราชการฯ ,โอนรวม93,100,UM</t>
  </si>
  <si>
    <t>RV10000030568080845</t>
  </si>
  <si>
    <t>ตัดรด.รอการรับรู้ รับเงินโอนธ.ไทยพาณิชย์201-9,25(20000+15000)มิ.ย.68เงิน35,000  ,2ก.ค.68(20000) รับเงินใบนำส่ง377/68 รายได้โครงการ วิทยาลัยการจัดการฯ โครงการประชุมวิชาการระดับชาติด้านรัฐประศาสนศาสตร์,โอนรวม55,000,UM</t>
  </si>
  <si>
    <t>RV10000030568080881</t>
  </si>
  <si>
    <t>ตัดรด.รอการรับรู้ รับเงินโอน ธ.ไทยพาณิชย์201-9,16(9800)17(34300+49000+53900)21(4900x5)22(34300)23(49000+9800+58800+78400)24(29400+63700+24500+34300+14700)25(58800+4900x8+9800+44100+73500+100000x2+64600)26(100000x3+82200)ก.ค.68 รับเงินใบนำส่ง383/68 รายได้โครงการ วิทยาลัยการจัดการฯ โครงการ การพิจารณาข้อบัญญัติงปม.รายจ่ายประจำปี2569พร้อมทั้งหลักเกณฑ์การเบิกจ่ายเพื่อช่วยเหลือปชช.ตามอำนาจหน้าที่ของอปท.ฯ,โอนรวม1,440,600,UM</t>
  </si>
  <si>
    <t>RV10000030568080882</t>
  </si>
  <si>
    <t>ตัดรด.รอการรับรู้ รับเงินโอน ธ.ไทยพาณิชย์201-9,23(112700+4900x4+9800)24(4900+58800)26(93100)29(24500+4900)ก.ค.68 รับเงินใบนำส่ง/68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และคุณธรรมจริยธรรมต่อการบริหารงานของหน่วยงานอปท.ฯ,โอนรวม328,300,UM</t>
  </si>
  <si>
    <t>RV10000030568080888</t>
  </si>
  <si>
    <t>ตัดรด.รอการรับรู้ รับเงินโอน ธ.ไทยพาณิชย์201-9,4(4900x2)5(4900)6(4900)30(88200)มิ.ย.68เงิน107,800   ,29ก.ค.68(4900)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,โอน112,700,UM</t>
  </si>
  <si>
    <t>RV10000030568080889</t>
  </si>
  <si>
    <t>ตัดรด.รอการรับรู้ รับเงินโอน ธ.ไทยพาณิชย์201-9,18(4900)23(4900)29(142100)ก.ค.68 รับเงินใบนำส่ง382/68รายได้โครงการ วิทยาลัยการจัดการฯ โครงการหลักสูตรลำดับขั้นอย่างเป็นระบบจากต้นจนจบสำหรับการปฏิบัติงานตรวจสอบภายใน สำหรับอปท. และหน่วยงานอื่นของรัฐ เพื่อตอบโจทย์การตรวจLPAและตอบโจทย์แบบประเมินการตรวจสอบภายในที่กระทรวงการคลังกำหนด ,โอน151,900,UM</t>
  </si>
  <si>
    <t>RV10000030568080890</t>
  </si>
  <si>
    <t>ตัดรด.รอการรับรู้ รับเงินโอน ธ.ไทยพาณิชย์201-9,16(53900)18(44100)21(78400)22(4900x2)23(58800+78400+9800+14700+49000+4900x13)24(49000+73500+34300+4900x2+29400)25(4900x12+34300+9800x2+44100+53900+24500+19600+156800)26(161700)ก.ค.68 รับเงินใบนำส่ง387/68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พร้อมทั้งกลยุทธ์การประชาสัมพันธ์ท้องถิ่น การนำเสนอผลงานให้ประทบใจปชช.,โอนรวม1,229,900,UM</t>
  </si>
  <si>
    <t>RV10000030568080931</t>
  </si>
  <si>
    <t>รับเงินโอนSCB201-9,5(19600)6(14700+4900+19600+9800)7(39200+4900x2+9800)11(117600)13(78400)ส.ค.68เงิน323,400 ,รับเงินโอนSCBกระแสฯ303-3,7(24500+19600x2+4900x2+9800)ส.ค.68เงิน83,300 ,ตัดรด.รอการรับรู้ SCB201-9,25(49000)29(19600)30(14700)ก.ค.68เงิน83,300  รับเงินใบนำส่ง400/68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 รวม490,000,UM</t>
  </si>
  <si>
    <t>RV10000030568080932</t>
  </si>
  <si>
    <t>รับเงินโอน ธ.ไทยพาณิชย์201-9,13(4900)14(19600)15(4900x4+78400)16(186200)ส.ค.68 รับเงินใบนำส่ง399/68 รายได้โครงการ วิทยาลัยการจัดการฯ โครงการ การพิจารณาข้อบัญญัติงปม.รายจ่ายประจำปี2569อย่างถูกต้องตามอำนาจหน้าที่ของผู้บริหารและสมาชิกสภาท้องถิ่นพร้อมทั้งหน้าที่ของอปท.ฯ รวม308,700,UM</t>
  </si>
  <si>
    <t>RV10000030568080933</t>
  </si>
  <si>
    <t>ตัดรด.รอการรับรู้ รับเงินโอน ธ.ไทยพาณิชย์201-9,24(5300)31(10600+5300)ก.ค.68เงิน21,200 ,รับเงินโอน ธ.ไทยพาณิชย์201-9,4ส.ค.68(106000) เงินรับเงินใบนำส่ง394/68รายได้โครงการ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การแก้ไขสูตรราคากลางในระบบE-GPฯ ,โอน127,200,UM</t>
  </si>
  <si>
    <t>RV10000030568080934</t>
  </si>
  <si>
    <t>ตัดรด.รอการรับรู้ รับเงินโอนธ.ไทยพาณิชย์201-9,8(20000)29ก.ค.68(20000) รับเงินใบนำส่ง395/68 รายได้โครงการ วิทยาลัยการจัดการฯ โครงการประชุมวิชาการระดับชาติด้านรัฐประศาสนศาสตร์,โอนรวม40,000,UM</t>
  </si>
  <si>
    <t xml:space="preserve">ประจำปีงบประมาณ พ.ศ. 2568 </t>
  </si>
  <si>
    <t>ตั้งแต่วันที่  1 ตุลาคม 2567 - 30 กันยายน 2568 (หลังปิดบัญชี)</t>
  </si>
  <si>
    <t>รวมทั้งปีงบประมาณ 2568 (1 ตุลาคม 2567 -  30 กันยายน 2568) (หลังปิดบัญชี)</t>
  </si>
  <si>
    <t>ประจำปีงบประมาณ พ.ศ. 2568   ตั้งแต่วันที่   1 ตุลาคม 2567 - 30 กันยายน 2568 (หลังปิดบัญชี)</t>
  </si>
  <si>
    <t>04/09/2568</t>
  </si>
  <si>
    <t>RV10000030568090067</t>
  </si>
  <si>
    <t>ตัดรด.รอการรับรู้ รับเงินโอน ธ.ไทยพาณิชย์609-3,17(4500x2)19(4500x4)21(4500)23(4500)25(4500x5)26(4500x3)27(4500x4)28(4500x2)ส.ค.68 รับเงินใบนำส่ง434/68รายได้โครงการ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ค่าธ.10%9,900 ส่วนงาน5%4,950,สสช.5%4,950,เบิก89,100จาก99,000 ตามอว8205.01/ ลว.19ส.ค.68</t>
  </si>
  <si>
    <t>RV10000030568090070</t>
  </si>
  <si>
    <t>ตัดรด.รอการรับรู้ รับเงินโอน ธ.ไทยพาณิชย์5949-4,11(3000)18(3000)20(3000)23(2000)มิ.ย.68เงิน11,000  ,11(3000)12(3000)18(2000)22(3000)ก.ค.68เงิน11,000 รับเงินใบนำส่ง438 รายได้โครงการ คณะศึกษาฯ ค่าลงตีพิมพ์ผลงานทางวิชาการ ค่าธ.10%2,200 ส่วนงาน5%1,100,สสช.5%1,100,เบิก19,800จาก22,000 ตามมติกก.การเงินครั้งที่3/63</t>
  </si>
  <si>
    <t>02/09/2568</t>
  </si>
  <si>
    <t>RV10000030568090040</t>
  </si>
  <si>
    <t>ตัดรด.รอการรับรู้ รับเงินโอน ธ.ไทยพาณิชย์5949-4,1(207988)28(12)ส.ค.68 รายได้โครงการ คณะมนุษย์ฯ ค่าจ้างเหมาคัดกรองผลงานเสนอคระกรรมการกลั่นกรองและจัดทำรายงานข้อมูลป้อนกลับ (Feedback Report)สาขาการบริหารราชการแบบมีส่วนร่วม ประเภทสัมฤทธิผลปชช.มีส่วนร่วมฯ จากสถาบันส่งเสริมการบริหารบ้านเมืองที่ดี สนง.ก.พ.ร. ค่าธ.10%20,800 ส่วนงาน5%10,400,สสช.5%10,400,เบิก187,200จาก208,000 ตามอว8205.02/783 ลว.19พ.ค.68</t>
  </si>
  <si>
    <t>RV10000030568090056</t>
  </si>
  <si>
    <t>ตัดรด.รอการรับรู้ รับเงินโอนธ.ไทยพาณิชย์5949-4,28ส.ค.68  รับเงินใบนำส่ง433/68 บริการวิชาการเพื่อหารายได้ ภายใต้ศูนย์พัฒนาบันลือ ถิ่นพังงา:ค่าลงทะเบียนกิจกรรมการแข่งขันทักษะการนำเสนอด้านการบริหารจัดการทรัพยากรมนุษย์ระดับชาติ ครั้งที่ 1 จากนร. นศ.จากภายนอกและองค์กรเครือข่าย ค่าธ.10%360ส่วนงาน5%180,สสช.5%180,เบิก3,240จาก3,600 ตามอว8205.04/ ลว.30ก.ค.68</t>
  </si>
  <si>
    <t>RV10000030568090065</t>
  </si>
  <si>
    <t>ตัดรด.รอการรับรู้ รับเงินโอนธ.ไทยพาณิชย์609-3,27(14700+4900x3)29(9800x2+4900x5)30(88200)ส.ค.68  รับเงินใบนำส่ง435/68คณะเศรษฐศาสตร์ฯ ค่าลงทะเบียนโครงการซักซ้อมความเข้าใจ พรบ.การเลือกตั้ง สมาชิกสภาอบต.และนายกอบต.ตามพรบ.การเลือกตั้ง สมาชิกสภาท้องถิ่นและผู้บริหารท้องถิ่นฯ จากผู้บริหารและข้าราชการท้องถิ่น อปท.  ค่าธ.10%16,170ส่วนงาน5%8,085,สสช.5%8,085,เบิก145,530จาก161,700 ตามอว8205.07/ ลว.14ก.ค.68</t>
  </si>
  <si>
    <t>18/09/2568</t>
  </si>
  <si>
    <t>RV10000030568090842</t>
  </si>
  <si>
    <t>รับเงินโอน ธ.ไทยพาณิชย์609-3,3(29400)5(29400)7(4900)8(4900)9(4900)10(4900x6+24500)11(9800+4900x2)12(19600x3+4900x8+34300+14700+9800)13(9800+259700)ก.ย.68  รับเงินใบนำส่ง481/68 รายได้โครงการ คณะเศรษฐศาสตร์ฯ ค่าลงทะเบียนโครงการฝึกอบรมฤซักซ้อมความเข้าใจพรบ.การเลือกตั้ง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ส่วนงาน50%28,298.50,สสช.50%28,298.50,เบิก516,703จาก573,300 ตามอว8205.04/ ลว.14ก.ค.68</t>
  </si>
  <si>
    <t>RV10000030568090843</t>
  </si>
  <si>
    <t>รับเงินโอน ธ.ไทยพาณิชย์609-3,1(4900)4(14700)5(14700x2+4900x2)6(73500)8(4900)ก.ย.68เงิน137,200  ,ตัดรด.รอการรับรู้ รับเงินโอน ธ.ไทยพาณิชย์609-3,26(4900x3)27(4900)ส.ค.68เงิน19,600  รับเงินใบนำส่ง480/68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ส่วนงาน50%7,840,สสช.50%7,840,เบิก141,120จาก156,800 ตามอว8205.04/ ลว.14ก.ค.68</t>
  </si>
  <si>
    <t>30/09/2568</t>
  </si>
  <si>
    <t>RV10000030568091186</t>
  </si>
  <si>
    <t>รับเงินโอน ธ.ไทยพาณิชย์609-3,10(4900x2)12(4900)15(4900)19(4900x2)22(4900)24(4900)26(63700+4900+58800)27(73500)ก.ย.68เงิน240,100  ,ตัดรด.รอการรับรู้ รับเงินโอน ธ.ไทยพาณิชย์609-3,15(4900)  รับเงินใบนำส่ง507/68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ส่วนงาน50%12,250,สสช.50%12,250,เบิก220,500จาก245,000 ตามอว8205.07/ ลว.14ก.ค.68</t>
  </si>
  <si>
    <t>11/09/2568</t>
  </si>
  <si>
    <t>RV00021000068090218</t>
  </si>
  <si>
    <t>รับเงินโอนจากบัญชีเงินฝากออมทรัพย์ ธ.ไทยพาณิชย์ เลขที่บัญชี 416-089435-1 ในวันที่ 05/09/2568 จากโรงเรียนอุบลรัตนราชกัญญาราชวิทยาลัย พัทลุง สำหรับเงินค่าลงทะเบียนเข้าร่วมโครงการอบรมหลักสูตรระยะสั้น หลักสูตรทำกัมมี่วิตามินซี และสบู่ชาโคล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PL2-2568:5/31</t>
  </si>
  <si>
    <t>25/09/2568</t>
  </si>
  <si>
    <t>RV00021000068090462</t>
  </si>
  <si>
    <t>รับเงินโอนจากบัญชีเงินฝากออมทรัพย์ ธ.ไทยพาณิชย์ เลขที่บัญชี 416-089435-1 ในวันที่ 16/09/2568 จากโรงเรียนสาธิตมหาวิทยาลัยทักษิณ ฝ่ายมัธยม สำหรับเงินค่าลงทะเบียนเข้าร่วมโครงการส่งเสริมทักษะอาชีพ S.TSU Fun Skill Future Job (หักค่าธรรมเนียมบริการวิชาการร้อยละ 10 ของรายรับคณะอุตสาหกรรมเกษตรและชีวภาพ) ตามใบเสร็จ PL2-2568:6/3</t>
  </si>
  <si>
    <t>RV00021000068090463</t>
  </si>
  <si>
    <t>รับเงินโอนจากบัญชีเงินฝากออมทรัพย์ ธ.ไทยพาณิชย์ เลขที่บัญชี 416-089435-1 ในวันที่ 23/09/2568 จากโรงเรียนปัญญาวิทย์ สำหรับเงินค่าลงทะเบียนเข้าร่วมโครงการอบรมเชิงปฏิบัติการด้านวิทยาศาสตร์ การวิเคราะห์สารชีวโมเมกุลในอาหาร และการตรวจสอบสารต้องห้ามในเครื่องสำอาง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PL2-2568:6/4</t>
  </si>
  <si>
    <t>RV00021000068090464</t>
  </si>
  <si>
    <t>รับเงินโอนจากบัญชีเงินฝากออมทรัพย์ ธ.ไทยพาณิชย์ เลขที่บัญชี 416-089435-1 ในวันที่ 13/09/2568 จากโรงเรียนอิสลามศาสตร์ มูลนิธิ สำหรับเงินค่าลงทะเบียนเข้าร่วมโครงการอบรมเชิงปฏิบัติการด้านวิทยาศาสตร์อาหารและเทคโนโลยี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PL2-2568:6/5</t>
  </si>
  <si>
    <t>RV00021000068090330</t>
  </si>
  <si>
    <t>รับเงินโอนจากบัญชีเงินฝากออมทรัพย์ ธ.ไทยพาณิชย์ เลขที่บัญชี 416-089435-1 ในวันที่ 11/09/2568 จากผู้เข้าร่วมโครงการ สำหรับเงินค่าลงทะเบียนโครงการอบรมหลักสูตร การนำ Generative AI มาใช้เพื่อเพิ่มประสิทธิภาพการสอน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PL2-2568:5/41</t>
  </si>
  <si>
    <t>12/09/2568</t>
  </si>
  <si>
    <t>RV00021000068090234</t>
  </si>
  <si>
    <t>รับเงินโอนจากบัญชีเงินฝากออมทรัพย์ ธ.ไทยพาณิชย์ เลขที่บัญชี 416-089435-1 ในวันที่ 23-29 ส.ค.68 และวันที่ 2-4 ก.ย.68 จากผู้ลงทะเบียนเข้าร่วมโครงการ สำหรับเงินค่าลงทะเบียนโครงการอนุรักษ์พันธุกรรมพืช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ประจำปีงยประมาณ พ.ศ.2568 กิจกรรม Carbonography การจัดการคาร์บอนและการถ่ายภาพวิทยาศาสตร์ ในวันที่ 5 กันยายน 2568 (หักค่าบริการร้อยละ 10 จากรายรับสถาบันวิจัยและนวัตกรรม) ตามใบเสร็จ PL2-2568:5/34</t>
  </si>
  <si>
    <t>RV00021000068090743</t>
  </si>
  <si>
    <t>รับเงินโอนจากบัญชีเงินฝากออมทรัพย์ ธ.ออมสิน เลขที่บัญชี 020240828481 ในวันที่ 12/09/2568(181729บ.) จากสถาบันวิจัยและพัฒนา(ศูนย์เครื่องมือกลาง) สำหรับเงินค่าลงทะเบียนโครงการ 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ระหว่างเดือนตุลาคม 2567 ถึง กันยายน 2568 ให้กับนักเรียน นักศึกษา นักวิจัย ผู้ประกอบการ (หักค่าธรรมเนียมร้อยละ 10 ของรายรับสถาบันวิจัยฯ) ตามใบเสร็จ เล่มที่ 2874 เลขที่ 03</t>
  </si>
  <si>
    <t>26/09/2568</t>
  </si>
  <si>
    <t>RV00021000068090494</t>
  </si>
  <si>
    <t>รับเงินโอนจากบัญชีเงินฝากออมทรัพย์ ธ.กรุงไทย เลขที่บัญชี 981-2-81043-9 ในวันที่ 24/09/2568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3 (หักค่าธรรมเนียมบริการวิชาการร้อยละ 10 จากรับของ สสช.) ตามใบเสร็จ PR2-2568:51/27</t>
  </si>
  <si>
    <t>RV00021000068090745</t>
  </si>
  <si>
    <t>รับเงินโอนจากบัญชีเงินฝากออมทรัพย์ ธ.กรุงไทย เลขที่บัญชี 981-2-81043-9 ในวันที่ 26-30 ส.ค.68 จากผู้ลงทะเบียนเข้าร่วมโครงการ สำหรับเงินค่าลงทะเบียนโครงการฝึกอบรมหลักสูตร พัฒนาความรู้และทักษะด้านกฎหมายและระเบียบที่ใช้ในการปฏิบัติงานราชการขององค์การบริหารส่วนท้องถิ่น ครั้งที่ 1 ประจำปี 2568 ระหว่างวันที่ 29-31ส.ค.68 (หักค่าบริการร้อยละ 10 จากรายรับสถาบันส่งเสริมการบริการวิชาการ) ตามใบเสร็จ เล่มที่ 2874 เลขที่ 05</t>
  </si>
  <si>
    <t>08/09/2568</t>
  </si>
  <si>
    <t>RV10000030568090813</t>
  </si>
  <si>
    <t>ตัดรด.รอการรับรู้ ธ.ไทยพาณิชย์609-3,13(500x184)14(500x4)15(500x4)ก.ค.68เงิน รับเงินใบนำส่ง450/68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ค่าธ.10%9,600 ส่วนงาน5%4,800,สสช.5%4,800,เบิก86,400จาก96,000 ตามอว8205.04/0173 ลว28มี.ค.68</t>
  </si>
  <si>
    <t>RV10000030568090814</t>
  </si>
  <si>
    <t>ตัดรด.รอการรับรู้ ธ.ไทยพาณิชย์609-3,13(500x111)14(500x11)15(500x7)16(500x12)17(500x5)18(500x2)19(500x15)20(500x7)21(500)ส.ค.68เงิน รับเงินใบนำส่ง449/68 รายได้โครงการ วิเทศสัมพันธ์ ค่าลงทะเบียนโครงการอบรมภาษาอังกฤษเข้มข้น2(Intensive English II) รุ่น11สข สำหรับนิสิตและบุคลากรม.ทักษิณและผู้สนใจทั่วไป ค่าธ.10%8,550 ส่วนงาน5%4,275,สสช.5%4,275,เบิก76,950จาก85,500 ตามอว8205.04/0173 ลว28มี.ค.68</t>
  </si>
  <si>
    <t>RV10000030568090815</t>
  </si>
  <si>
    <t>ตัดรด.รอการรับรู้ รับเงินโอน ธ.ไทยพาณิชย์609-3,13(500x26)23(500x68)24(500x87)25(500)มิ.ย.68เงิน  ,6ก.ค.68(500)  รับเงินใบนำส่ง451/68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ค่าธ.10%9,150 ส่วนงาน5%4,575,สสช.5%4,275,เบิก82,350จาก91,500 ตามอว8205.04/0326 ลว3ก.ค.68</t>
  </si>
  <si>
    <t>RV10000030568090816</t>
  </si>
  <si>
    <t>ตัดรด.รอการรับรู้ รับเงินโอน ธ.ไทยพาณิชย์609-3,20ส.ค.68 รับเงินใบนำส่ง452/68 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ตามอว8205.04/0514 ลว.17ต.ค.67</t>
  </si>
  <si>
    <t>RV10000030568090874</t>
  </si>
  <si>
    <t>ตัดรด.รอการรับรู้ รับเงินโอน ธ.ไทยพาณิชย์609-3,26(500x9)27(500x12)15(500)23(500x123)24(500x25)25(500x9)ก.ค.68 รับเงินใบนำส่ง471/68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ค่าธ.10%8,950ส่วนงาน5%4,475,สสช.5%4,475,เบิก80,550จาก89,500 ตามอว8205.04/0326 ลว3ก.ค.68</t>
  </si>
  <si>
    <t>RV10000030568091095</t>
  </si>
  <si>
    <t>รับเงินโอน ธ.ไทยพาณิชย์609-3,12(600x6)13(600x2)14(600)15(600)16(600)ก.ย.68 รับเงินใบนำส่ง493/68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ค่าธ.10%660 ส่วนงาน5%330,สสช.5%330,เบิก5,940จาก6,600 ตามอว8205.04/0515 ลว.17ต.ค.67</t>
  </si>
  <si>
    <t>RV10000030568091187</t>
  </si>
  <si>
    <t>รับเงินโอน ธ.ไทยพาณิชย์609-3,24ก.ย.68 รับเงินใบนำส่ง505/68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</si>
  <si>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RV10000030568091188</t>
  </si>
  <si>
    <t>รับเงินโอน ธ.ไทยพาณิชย์609-3,16(800x2)25(800) รับเงินใบนำส่ง504/68 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ตามอว8205.04/0514 ลว.17ต.ค.67</t>
  </si>
  <si>
    <t>03/09/2568</t>
  </si>
  <si>
    <t>RV10000030568090720</t>
  </si>
  <si>
    <t>ตัดรด.รอการรับรู้ รับเงินโอน ธ.ไทยพาณิชย์201-9,9(14700)18(4900x2)22(4900x5+29400+14700+9800)23(4900x3)24(9800+4900)25(4900x5+9800+14700+19600)29(4900x2)ก.ค.68เงิน210,700  ,1(421400)8(24500x2+14700)ส.ค.68เงิน485,100  ,ตัดรด.รอการรับรู้ รับเงินโอน ธ.ไทยพาณิชย์ กระแสรายวัน303-3,23(14700)24(4900)29(9800x2+4900x12+19600x2+14700x2)ก.ค.68เงิน166,600  รับเงินใบนำส่ง425/68 รายได้โครงการ วิทยาลัยการจัดการฯ โครงการ วินัยข้าราชการท้องถิ่นการคงอยู่และการเปลี่ยนแปลง,รวม862,400,UMDC</t>
  </si>
  <si>
    <t>RV10000030568090721</t>
  </si>
  <si>
    <t>ตัดรด.รอการรับรู้ รับเงินโอน ธ.ไทยพาณิชย์201-9,7(29400)8(14700+4900x3)13(24500+14700)14(4900x3)15(4900)18(14700+9800+362600)ส.ค.68เงิน504,700  ,ตัดรด.รอการรับรู้SCB303-3,15(4900x35+9800+14700+19600x3)ส.ค.68เงิน254,800  รับเงินใบนำส่ง427/68 รายได้โครงการ วิทยาลัยการจัดการฯ โครงการอบรมแนวทางการจัดซื้อจัดจ้างและการบริหารงานพัสดุ การจัดทำTORและหลักเกณฑ์การกำหนดราคากลางฯ(ค่าK) การเบิกค่าชดเชยค่าK และแนวทางขั้นตอนการปฏิบัติงานของคณะกก.พิจารณาผลการใช้ดุลยพินิจในกระบวนการจัดซื้อจัดจ้างฯ,โอน759,500 ,UM</t>
  </si>
  <si>
    <t>RV10000030568090722</t>
  </si>
  <si>
    <t>ตัดรด.รอการรับรู้ รับเงินโอน ธ.ไทยพาณิชย์201-9,30(4900x2+9800)31(4900)ก.ค.68เงิน24,500  ,1(9800)4(9800+4900x2)5(200000)6(25400)ส.ค.68เงิน254,800  ,ตัดรด.รอการรับรู้ รับเงินโอน ธ.ไทยพาณิชย์ กระแสฯ303-3,4(4900x4+14700x2+19600)ส.ค.68เงิน68,600  รับเงินใบนำส่ง424/68รายได้โครงการ วิทยาลัยการจัดการฯ โครงการอบรมหลักสูตรการปรับเป็นพินัยในหน้าที่ของอปท.พ.ศ.2567,รวม347,900,UMDC</t>
  </si>
  <si>
    <t>RV10000030568090723</t>
  </si>
  <si>
    <t>ตัดรด.รอการรับรู้ รับเงินโอน ธ.ไทยพาณิชย์201-9,30ก.ค.68(4900)  ,4(4900)5(4900x3)7(4900x3)13(4900+98000)ส.ค.68เงิน137,200   รับเงินใบนำส่ง426/68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เพื่อช่วยลดข้อบกพร่องในการปฏิบัติงาน,โอนรวม142,100,UM</t>
  </si>
  <si>
    <t>RV10000030568090737</t>
  </si>
  <si>
    <t>ตัดรด.รอการรับรู้ รับเงินโอน ธ.ไทยพาณิชย์201-9,30ก.ค.68(4900)  ,18(44100)19(9800)20(93100+68600)22(49000+78400+34300+210700)23(107800)ส.ค.68 รับเงินใบนำส่ง439/68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ภายใต้ระเบียบกระทรวงมหาดไทยฯที่แก้ไขใหม่ล่าสุด รับทราบกรณีศึกษาความผิดพลาดพร้อมทั้งทำความเข้าใจอำนาจหน้าที่ของผู้บริหาร สมาชิกสภา และบุคลากรท้องถิ่นเพื่อการปฏิบัติหน้าที่อย่างถูกต้อง ปลอดภัย ,โอนรวม700,700,UM</t>
  </si>
  <si>
    <t>RV10000030568090738</t>
  </si>
  <si>
    <t>ตัดรด.รอการรับรู้ รับเงินโอน ธ.ไทยพาณิชย์201-9,7(4900)8(9800)13(4900)15(14700+4900)18(39200)68 รับเงินใบนำส่ง440/68รายได้โครงการ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,โอน78,400,UM</t>
  </si>
  <si>
    <t>RV10000030568090739</t>
  </si>
  <si>
    <t>ตัดรด.รอการรับรู้ รับเงินโอน ธ.ไทยพาณิชย์201-9,19(5300x2+10600)22(5300)25(106000)ส.ค.68 รับเงินใบนำส่ง442/68รายได้โครงการ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,โอน132,500,UM</t>
  </si>
  <si>
    <t>RV10000030568090740</t>
  </si>
  <si>
    <t>ตัดรด.รอการรับรู้ รับเงินโอนธ.ไทยพาณิชย์201-9,8ส.ค.68(20000) รับเงินใบนำส่ง441/68 รายได้โครงการ วิทยาลัยการจัดการฯ โครงการประชุมวิชาการระดับชาติด้านรัฐประศาสนศาสตร์,โอนรวม20,000,UM</t>
  </si>
  <si>
    <t>05/09/2568</t>
  </si>
  <si>
    <t>RV10000030568090768</t>
  </si>
  <si>
    <t>ตัดรด.รอการรับรู้ รับเงินโอนธ.ไทยพาณิชย์201-9,27(40000)30(70000+10000)มิ.ย.68เงิน120,000  ,1(40000+30000)2(450000)7(20000)9(ตัด20000จาก40000)14(400000+130000+10000)16(260000)18(220000)24(30000+30000)ก.ค.68เงิน1,640,000 รับเงินใบนำส่ง447/68 รายได้โครงการ วิทยาลัยการจัดการฯ โครงการฝึกอบรมภาษาอังกฤษเพื่อความเชี่ยวชาญในอาชีพ รุ่นที่1(EPP),โอนรวม1,760,000,UM</t>
  </si>
  <si>
    <t>RV10000030568090770</t>
  </si>
  <si>
    <t>ตัดรด.รอการรับรู้ รับเงินโอนธ.ไทยพาณิชย์201-9,19(4900+4900)20(9800x2+4900x4)21(19600+9800x2)22(4900)25(186200)ส.ค.68 รับเงินใบนำส่ง446/68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279,300,UM</t>
  </si>
  <si>
    <t>RV10000030568090771</t>
  </si>
  <si>
    <t>ตัดรด.รอการรับรู้ รับเงินโอนธ.ไทยพาณิชย์201-9,25(4900+137200)ส.ค.68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142,100,UM</t>
  </si>
  <si>
    <t>RV10000030568090772</t>
  </si>
  <si>
    <t>ตัดรด.รอการรับรู้ รับเงินโอน ธ.ไทยพาณิชย์201-9,15(4900)21(4900x4)22(4900)25(112700)ส.ค.68  รับเงินใบนำส่ง443/68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</si>
  <si>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RV10000030568090773</t>
  </si>
  <si>
    <t>ตัดรด.รอการรับรู้ รับเงินโอน ธ.ไทยพาณิชย์201-9,4ส.ค.68(10000) รับเงินใบนำส่ง445/68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รวม10,000,UM</t>
  </si>
  <si>
    <t>JV10000030568090310</t>
  </si>
  <si>
    <t>ปรับปรุง RV10000030568090769,5ก.ย.68 จากชื่อบัญชี รายได้จากโครงการบริการวิชาการรอการ รับรู้ - สงขลา  เป็น รายได้จากโครงการบริการวิชาการTSU-MDC  จำนวนเงิน 308,700</t>
  </si>
  <si>
    <t>RV10000030568090804</t>
  </si>
  <si>
    <t>ตัดรอการรับรู้SCB201-9,25(5500)29(5500)30(5500x5)31(5500x5)ก.ค.68ง.66,000 ,1(5500x3)4(5500x2)5(5500x6+11000x2)6(5500x5+11000)7(11000x3+5500x11)8(5500x5+11000x2)9(5500)12(11000+5500x2)13(11000x3+5500x24+16500)14(5500x58+11000x12+4500x2+16500)15(11000x22+5500x100+16500x4+9000+2000)16(5500x2)17(5500x2)18(5500x26+11000x3)19(11000x2+5500x6+16500)22(106500)ส.ค.68ง.2,194,500 ใบนำส่ง455/68 รายได้โครงการ UMฯ โครงการอบรมระบบศูนย์บริการข้อมูลบุคลากรท้องถิ่นแห่งชาติประจำปี พ.ศ.2568สำหรับอปท.2,260,500</t>
  </si>
  <si>
    <t>RV10000030568090877</t>
  </si>
  <si>
    <t>ตัดรด.รอการรับรู้ รับเงินโอน ธ.ไทยพาณิชย์201-9,4(20000)9(10000x2)11(10000)มิ.ย.68เงิน50,000  ,22(250000)26(130000)ก.ค.68เงิน380,000  ,13ส.ค.68(ตัด930000จาก1030000) รับเงินใบนำส่ง467/68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รวม1,360,000,UM</t>
  </si>
  <si>
    <t>RV10000030568090878</t>
  </si>
  <si>
    <t>รับเงินโอนSCB201-9,8ก.ย.68เงิน24,500  ,ตัดรด.รอการรับรู้SCBกระแสฯ303-3,27(4900x2+14700x2+9800x3)ส.ค.68เงิน68,600  ,ตัดรด.รอการรับรู้SCB201-9,14(4900)15(4900)18(4900x4)19(4900x3+9800x2)20(14700+9800)21(9800+4900+14700)25(4900)27(9800)29(102900)ส.ค.68เงิน235,200 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e-LAAS)รวม328,300</t>
  </si>
  <si>
    <t>RV10000030568090879</t>
  </si>
  <si>
    <t>รับเงินโอนธ.ไทยพาณิชย์201-9,5(4900+9800)6(196000)ก.ย.68 รับเงินใบนำส่ง464/68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และการเตรียมข้อมูลลงในระบบD-LEPสำหรับผู้ใช้งานระบบตำแหน่งครูและผู้ดูแลระบบของสถานศึกษาสังกัดอปท. โอนรวม210,700,UM</t>
  </si>
  <si>
    <t>RV10000030568090880</t>
  </si>
  <si>
    <t>ตัดรด.รอการรับรู้ รับเงินโอน ธ.ไทยพาณิชย์201-9,23(20000x2)30(20000)พ.ค.68เงิน60,000  ,2(20000)มิ.ย.68  ,24(30000+10000)26(80000)ก.ค.68เงิน120,000 ,4(660000+120000)13(ตัด100000จาก1030000)ส.ค.68เงิน880,000  , รับเงินใบนำส่ง466/68 รายได้โครงการ วิทยาลัยการจัดการฯ โครงการภาษาไทยสำหรับชาวต่างชาติ(Thai Language Courses for Non-Thai Individuals) ,รวม1,080,000,UM</t>
  </si>
  <si>
    <t>RV10000030568090881</t>
  </si>
  <si>
    <t>รับเงินโอนธ.ไทยพาณิชย์201-9,1ก.ย.68(73500)  ,ตัดรด.รอการรับรู้ รับเงินโอนธ.ไทยพาณิชย์201-9,28(24500)ส.ค.68 รับเงินใบนำส่ง465/68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98,000,UM</t>
  </si>
  <si>
    <t>RV10000030568090882</t>
  </si>
  <si>
    <t>รับเงินโอน ธ.ไทยพาณิชย์201-9,6(132500)ก.ย.68  ,ตัดรด.รอการรับรู้ รับเงินโอน ธ.ไทยพาณิชย์201-9,22(15900)29(15900)ส.ค.68เงิน31,800  รับเงินใบนำส่ง468/68รายได้โครงการ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,โอน164,300,UM</t>
  </si>
  <si>
    <t>19/09/2568</t>
  </si>
  <si>
    <t>RV10000030568091025</t>
  </si>
  <si>
    <t>รับเงินโอน ธ.ไทยพาณิชย์201-9,2(58800)3(19600+68600+4900+9800+83300)4(20000x2+13900)5(4900x6+49000+14700+186200)6(107800)ก.ย.68เงิน686,000  ,ตัดรด.รอการรับรู้ รับเงินโอน ธ.ไทยพาณิชย์201-9,28(4900)29(63700+49000+58800)ส.ค.68เงิน176,400 รับเงินใบนำส่ง486/68 รายได้โครงการ วิทยาลัยการจัดการฯ โครงการบทบาทหน้าที่ การประชุมสภาท้องถิ่น ภายใต้ระเบียบกระทรวงมหาดไทยฯ พร้อมทั้งสรุปรวมกฎหมาย อำนาจหน้าที่ในการบริหารงานทั้งการช่วยเหลือปชช.ของอปท. ,โอนรวม862,400,UM</t>
  </si>
  <si>
    <t>RV10000030568091026</t>
  </si>
  <si>
    <t>รับเงินโอน ธ.ไทยพาณิชย์201-9,1(9800)3(4900)4(78400)5(4900+24500)8(4900x14+24500)9(137200+117600)ก.ย.68 รับเงินใบนำส่ง488/68 รายได้โครงการ วิทยาลัยการจัดการฯ การประชุมสภาท้องถิ่น ภายใต้ระเบียบกระทรวงมหาดไทยฯ รับทราบกรณีศึกษาความผิดพลาด พร้อมทั้งบทบาทหน้าที่ความรับผิดชอบของอปท.ตามพรบ.PDPA ,รวม470,400,UM</t>
  </si>
  <si>
    <t>RV10000030568091027</t>
  </si>
  <si>
    <t>รับเงินโอนธ.ไทยพาณิชย์201-9,1ก.ย.68(141850)  ,ตัดรด.รอการรับรู้ รับเงินโอนธ.ไทยพาณิชย์201-9,8(4900)15(9800)19(14700)28(24500+4888)31(262)ส.ค.68เงิน59,050 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200,900,UM</t>
  </si>
  <si>
    <t>RV10000030568091028</t>
  </si>
  <si>
    <t>รับเงินโอน ธ.ไทยพาณิชย์201-9,1(4900)2(4900x2)3(4900)4(4900x2)8(294000)ก.ย.68เงิน323,400   ,ตัดรด.รอการรับรู้ รับเงินโอน ธ.ไทยพาณิชย์201-9,26(4900)27(4900x2)ส.ค.68เงิน14,700  รับเงินใบนำส่ง483/68รายได้โครงการ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,โอน338,100,UM</t>
  </si>
  <si>
    <t>RV10000030568091029</t>
  </si>
  <si>
    <t>ตัดรด.รอการรับรู้ รับเงินโอน ธ.ไทยพาณิชย์201-9,29ก.ค.68(200000)  ,4ส.ค.68(140000+150000) รับเงินใบนำส่ง484/68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รวม490,000,UM</t>
  </si>
  <si>
    <t>RV10000030568091030</t>
  </si>
  <si>
    <t>รับเงินโอน ธ.ไทยพาณิชย์201-9,6ก.ย.68 รับเงินใบนำส่ง485/68 รายได้โครงการ วิทยาลัยการจัดการฯ  โครงการบทบาท อำนาจหน้าที่ของผู้บริหารท้องถิ่น และสมาชิกสภาท้องถิ่น กม. การกำหนดแผนขั้นตอนการกระจายอำนาจให้แก่อปท.และการประชุมสภาท้องถิ่นฯ โอน210,700,UM</t>
  </si>
  <si>
    <t>RV10000030568091031</t>
  </si>
  <si>
    <t>ตัดรด.รอการรับรู้ รับเงินโอนธ.ไทยพาณิชย์201-9,28ส.ค.68 รับเงินใบนำส่ง487/68 รายได้โครงการ วิทยาลัยการจัดการฯ โครงการประชุมวิชาการระดับชาติด้านรัฐประศาสนศาสตร์,โอนรวม15,000,UM</t>
  </si>
  <si>
    <t>RV10000030568090992</t>
  </si>
  <si>
    <t>ตัดรด.รอการรับรู้ รับเงินโอน ธ.ไทยพาณิชย์201-9,26(4900)ส.ค.68  ,รับเงินโอน ธ.ไทยพาณิชย์201-9,3(4900)4(4900)5(4900)9(4900x2)10(4900)12(4900)14(102900)ก.ย.68เงิน137,200  รับเงินใบนำส่ง494/68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</si>
  <si>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RV10000030568091087</t>
  </si>
  <si>
    <t>รับเงินโอนธ.ไทยพาณิชย์201-9,3(4900x2)9(14700+73500+4900)10(4900x15)11(53900+34300)12(49000+4900x3)13(100000+61700)ก.ย.68เงิน490,000 รับเงินใบนำส่ง495/68 รายได้โครงการ วิทยาลัยการจัดการฯ โครงการเรียนรู้ปฏิบัติตามกฎหมาย ป.ป.ช. วิธีแก้ปัญหากรณีถูกคณะกก.ป.ป.ช.ชี้มูลความผิดกรณึศึกษาการกระทำผิดและการแก้ไขพร้อมทั้งสรุปรวมกม.ที่เกี่ยวข้องฯ ของอปท.,โอนรวม490,000,UM</t>
  </si>
  <si>
    <t>RV10000030568091088</t>
  </si>
  <si>
    <t>รับเงินโอน ธ.ไทยพาณิชย์201-9,11(4900x2)12(9800)15(4900)16(4900x2)17(4900x2+9800)18(4900)19(4900)21(205800)ก.ย.68 รับเงินใบนำส่ง496/68รายได้โครงการ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,โอนรวม269,500,UM</t>
  </si>
  <si>
    <t>RV10000030568091089</t>
  </si>
  <si>
    <t>รับเงินโอนธ.ไทยพาณิชย์201-9,11(14700)14(88200)ก.ย.68 รับเงินใบนำส่ง497/68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102,900,UM</t>
  </si>
  <si>
    <t>29/09/2568</t>
  </si>
  <si>
    <t>RV10000030568091169</t>
  </si>
  <si>
    <t>รับเงินโอนSCB201-9,2(500)4(500)ก.ย.68เงิน1,000  ,ตัดรด.รอการรับรู้ รับเงินโอนSCB201-9,19(500)21(500)22(500x2)พ.ค.68เงิน2,000 ,4(500)17(500)27(500x2)มิ.ย.68เงิน2,000  ,5(500)6(500x3)7(500x3)23(500x4)25(500)ก.ค.68เงิน6,000  ,13(500)14(500x4)15(500x2)16(500x2)18(500x7)19(500)22(500x2)23(500x2)25(500x2)26(500x6)27(500x7)28(500x8)29(500x7)30(3000+500x23+250x2)31(500)ส.ค.68เงิน41,000 รับเงินใบนำส่ง502/68 รายได้โครงการ วิทยาลัยการจัดการฯ โครงการประชุมวิชาการระดับชาติด้านรัฐประศาสนศาสตร์,รวม52,000,UM</t>
  </si>
  <si>
    <t>JV10000030568090312</t>
  </si>
  <si>
    <t>ปรับปรุงลด RV10000030568030738,5มี.ค.68  จำนวนเงิน 20,000- ตามธ.ไทยพาณิชย์201-9,2ต.ค.67(20000x2) ,15(34300)17(88200)21(63700+58800+4900+68600)22(14700+73500)23(93100+29400+73500+98000)24(93100+4900x3+53900+14700)ม.ค.68เงิน877,100  ,18ก.พ.68(616600) รวม1,533,700,UM</t>
  </si>
  <si>
    <t>JV10000030568090332</t>
  </si>
  <si>
    <t>ปรับปรุงRV10000030568110655,4พ.ย.68  จำนวนเงิน 9,000- จากรายได้จากโครงการบริการวิชาการTSU-MDC  เป็นรายได้อื่น (รายได้อื่น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ธนพิทักษ์9,000,โอน9,000)</t>
  </si>
  <si>
    <t>JV10000030568090333</t>
  </si>
  <si>
    <t>ปรับปรุง RV10000030568020944,27ก.พ.68  รายได้บริการวิชาการ เข้ารายได้ค้างรับ ปีงปม.2567เงิน47,500 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</si>
  <si>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ประจำเดือนตุลาคม 2568</t>
  </si>
  <si>
    <t>เข้าเงินรายได้ของส่วนงาน/หน่วยงาน</t>
  </si>
  <si>
    <t>07/10/2568</t>
  </si>
  <si>
    <t>RV00021000069100024</t>
  </si>
  <si>
    <t>รับเงินโอนจากบัญชีเงินฝากออมทรัพย์ ธ.กรุงไทย เลขที่บัญชี 981-2-81043-9 ในวันที่ 01/10/2568 จากโรงเรียนเบญจมราชูทิศ จังหวัดปัตตานี สำหรับรายการค่ายบริการวิชาการสำหรับสถานศึกษา - ค่ายอบรมเชิงปฏิบัติการทางวิทยาศาสตร์ ในวันที่ 1 ตุลาคม 2568 (หักค่าธรรมเนียมค่าบริการวิชาการร้อยละ 10 ของคณะวิทย์) ตามใบเสร็จ PR2-2569:1/11</t>
  </si>
  <si>
    <t>RV00021000069100025</t>
  </si>
  <si>
    <t>รับเงินโอนจากบัญชีเงินฝากออมทรัพย์ ธ.กรุงไทย เลขที่บัญชี 981-2-81043-9 ในวันที่ 01/10/2568 จากโรงเรียนเหนือคลองประชาบำรุง สำหรับรายการค่ายบริการวิชาการสำหรับสถานศึกษา - ค่ายปฏิบัติการชีวเคมี ในวันที่ 2 ตุลาคม 2568 (หักค่าธรรมเนียมค่าบริการวิชาการร้อยละ 10 ของคณะวิทย์) ตามใบเสร็จ PR2-2569:1/12</t>
  </si>
  <si>
    <t>10/10/2568</t>
  </si>
  <si>
    <t>RV00021000069100087</t>
  </si>
  <si>
    <t>รับเงินโอนจากบัญชีเงินฝากออมทรัพย์ ธ.กรุงไทย เลขที่บัญชี 981-2-81043-9 ในวันที่ 07/10/2568 จากโรงเรียนสังคมอิสลามวิทยา สำหรับรายการค่ายบริการวิชาการสำหรับสถานศึกษา - 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 ปีที่ 3 และ 6 ในวันที่ 2 พฤศจิกายน 2568 (หักค่าธรรมเนียมค่าบริการวิชาการร้อยละ 10 ของคณะวิทย์) ตามใบเสร็จ PR2-2569:2/22</t>
  </si>
  <si>
    <t>22/10/2568</t>
  </si>
  <si>
    <t>RV00021000069100174</t>
  </si>
  <si>
    <t>รับเงินโอนจากบัญชีเงินฝากออมทรัพย์ ธ.กรุงไทย เลขที่บัญชี 981-2-81043-9 ในวันที่ 20/10/2568 จากโรงเรียนอัครศาสน์วิทยา (มูลนิธิ) สำหรับรายการค่ายบริการวิชาการสำหรับสถานศึกษา - ค่ายวิทยาศาสตร์ปฏิบัติการให้กับนักเรียนกลุ่ม PETCH-P ระดับชั้นมัธยมศึกษาปีที่ 4 ระหว่างวันที่ 21-22 ตุลาคม 2568 (หักค่าธรรมเนียมค่าบริการวิชาการร้อยละ 10 ของคณะวิทย์) ตามใบเสร็จ PR2-2569:3/38</t>
  </si>
  <si>
    <t>31/10/2568</t>
  </si>
  <si>
    <t>RV00021000069100305</t>
  </si>
  <si>
    <t>รับเงินโอนจากบัญชีเงินฝากออมทรัพย์ ธ.กรุงไทย เลขที่บัญชี 981-2-81043-9 ในวันที่ 27/10/2568 จากโรงเรียนเบญจมราชูทิศ จังหวัดปัตตานี สำหรับรายการค่ายบริการวิชาการสำหรับสถานศึกษา - ค่ายพัฒนาทักษะแบบบูรณาการ (วิทยาศาสตร์ คณิตศาสตร์ คอมพิวเตอร์) สำหรับนักเรียนห้องเรียนพิเศษ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PR2-2569:5/13</t>
  </si>
  <si>
    <t>RV10000030569100642</t>
  </si>
  <si>
    <t>รับเงินโอน ธ.กรุงไทย359-3,6ต.ค.68  รายได้โครงการฯ คณะศึกษาฯ เงินสนับสนุนงปม.จัดจ้างจัดอบรมหลักสูตรมาตรฐานความรู้วิชาชีพครูฯ (Module5) งวดที่1 จากสนง.เลขาธิการคุรุสภา ค่าธ.10%7,500,ส่วนงาน5%3,750,สสช.5%3,750เบิก67,500จาก75,000 ตาม อว.8205.01/0811 ลว.14ต.ค.68</t>
  </si>
  <si>
    <t>28/10/2568</t>
  </si>
  <si>
    <t>RV10000030569100667</t>
  </si>
  <si>
    <t>รับเงินโอน ธ.ไทยพาณิชย์609-3,22(4900+14700)28(39200)ต.ค.68 รับเงินใบนำส่ง27/69รายได้โครงการ คณะเศรษฐศาสตร์ฯ ค่าลงทะเบียนโครงการซักซ้อมความเข้าใจการเลือกตั้งสมาชิกสภาอบต.และนายกอบต.ฯ จากผู้บริหารและบุคลากรอปท. ค่าธ.10%5,880 ส่วนงาน5%2,940,สสช.5%2,940,เบิก52,920จาก58,800 ตามอว8205.07/ ลว.14ก.ค.6</t>
  </si>
  <si>
    <t>RV00021000069100088</t>
  </si>
  <si>
    <t>รับเงินโอนจากบัญชีเงินฝากออมทรัพย์ ธ.ไทยพาณิชย์ เลขที่บัญชี 416-089435-1 ในวันที่ 6/10/2568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</t>
  </si>
  <si>
    <t>RV00021000069100173</t>
  </si>
  <si>
    <t>รับเงินโอนจากบัญชีเงินฝากออมทรัพย์ ธ.ไทยพาณิชย์ เลขที่บัญชี 416-089435-1 ในวันที่ 09/10/2568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PL2-2569:1/3</t>
  </si>
  <si>
    <t>29/10/2568</t>
  </si>
  <si>
    <t>RV00021000069100310</t>
  </si>
  <si>
    <t>รับเงินโอนจากบัญชีเงินฝากออมทรัพย์ ธ.ไทยพาณิชย์ เลขที่บัญชี 416-089435-1 ในวันที่ 1-20 ต.ค.68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PL2-2569:1/16</t>
  </si>
  <si>
    <t>RV00021000069100306</t>
  </si>
  <si>
    <t>รับเงินโอนจากบัญชีเงินฝากออมทรัพย์ ธ.ไทยพาณิชย์ เลขที่บัญชี 416-089435-1 ในวันที่ 28/10/2568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PL2-2569:1/25</t>
  </si>
  <si>
    <t>RV10000030569100668</t>
  </si>
  <si>
    <t>ตัดรด.รอการรับรู้ รับเงินโอน ธ.ไทยพาณิชย์609-3,18ก.ย.68(600) ,รับเงินโอน ธ.ไทยพาณิชย์609-3,4(600x4)7(600x4)8(600)ต.ค.68เงิน5,400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ค่าธ.10%600 ส่วนงาน5%300,สสช.5%300,เบิก5,400จาก6,000 ตามอว8205.04/0551ลว.7ต.ค.68</t>
  </si>
  <si>
    <t>27/10/2568</t>
  </si>
  <si>
    <t>RV10000030569100652</t>
  </si>
  <si>
    <t>รับเงินโอน ธ.ไทยพาณิชย์201-9,20ต.ค.68 รับเงินใบนำส่ง14/69 รายได้โครงการ วิทยาลัยการจัดการฯ หลักสูตร บทบาทหน้าที่ อำนาจ นายก รองนายก เลขานุการ ที่ปรึกษา สมาชิกสภาเทศบาลและข้าราชการ ระเบียบการประชุมสภาท้องถิ่นและที่(แก้ไขใหม่)2565 ฯ ,โอน53,900,UM</t>
  </si>
  <si>
    <t>RV10000030569100653</t>
  </si>
  <si>
    <t>รับเงินโอน ธ.ไทยพาณิชย์ กระแสรายวัน303-3,15(4900x7)16(29400)ต.ค.68เงิน63,700 ,รับเงินโอน ธ.ไทยพาณิชย์201-9,10(4900x2)14(4900x2+39200+9800)15(4900x2+19600+34300)16(4900x4+14700+24500+19600)17(9800+4900+63700)19(343000)21(58800)24(59)ต.ค.68เงิน690,900 รับเงินใบนำส่ง15/69รายได้โครงการ วิทยาลัยการจัดการฯ โครงการอบรมแนวทางการดำเนินงานการจัดเก็บภาษีที่ดินและสิ่งปลูกสร้าง และภาษีป้ายปีงปม.2569 ฯ ,รวม754,600,UM</t>
  </si>
  <si>
    <t>ประจำปีงบประมาณ พ.ศ. 2569</t>
  </si>
  <si>
    <t>ประจำเดือนพฤศจิกายน 2568</t>
  </si>
  <si>
    <t>ประจำเดือนธันวาคม 2568</t>
  </si>
  <si>
    <t>ประจำเดือนมกราคม 2569</t>
  </si>
  <si>
    <t xml:space="preserve">     -  จัดสรรเป็นเงินรายได้ของส่วนงานหรือหน่วยงาน</t>
  </si>
  <si>
    <t xml:space="preserve">      เข้าเงินรายได้ของ      ส่วนงาน/หน่วยงาน</t>
  </si>
  <si>
    <t>05/11/2568</t>
  </si>
  <si>
    <t>RV10000030569110034</t>
  </si>
  <si>
    <t>รับเงินโอน ธ.ไทยพาณิชย์609-3,5พ.ย.68  รายได้โครงการ คณะศึกษาฯ  ค่าลงทะเบียนโครงการค่ายคณิตศาสตร์สำหรับนักเรียนแผนการเรียนภาษาอังกฤษ-คณิตศาสตร์ จากรร.สภาราชินี จ.ตรัง ค่าธ.10%4,118 ส่วนงาน5%500,สสช.5%500,เบิก9,000จาก41,180 ตามอว8205.01/ ลว.3พ.ย.68</t>
  </si>
  <si>
    <t>10/11/2568</t>
  </si>
  <si>
    <t>RV10000030569110669</t>
  </si>
  <si>
    <t>รับเงินโอน ธ.ไทยพาณิชย์609-3,2พ.ย.68 รายได้โครงการ วิเทศสัมพันธ์ ค่าลงทะเบียนโครงการค่ายพัฒนาทักษะการใช้เครื่องมือทางด้านวิทยาศาสตร์ในมหาวิทยาลัย สำหรับห้องเรียนพิเศษวิทยาศาสตร์ คณิตศาสตร์ SMAม.4 จากรร.กำแพงวิทยา สตูล ค่าธ.10%3,350 ส่วนงาน5%1,675,สสช.5%1,675,เบิก30,150จาก33,500 ตามอว8205.01/ ลว.27ต.ค.68</t>
  </si>
  <si>
    <t>18/11/2568</t>
  </si>
  <si>
    <t>RV10000030569110733</t>
  </si>
  <si>
    <t>รับเงินโอน ธ.ไทยพาณิชย์609-3,5(4500)6(4500)9(4500)10(4500x8)12(4500x3)14(4500x4)พ.ย.68เงิน81,000 ,ตัดรด.รอการรับรู้ รับเงินโอนธ.ไทยพาณิชย์609-3,24(4500)25(4500x3)27(4500)30(4500x2)31(4500x3)ต.ค.68เงิน45,000  รับเงินใบนำส่ง56/69รายได้โครงการ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ค่าธ.10%12,600 ส่วนงาน5%6,300,สสช.5%6,300,เบิก113,400จาก126,000 ตามอว8205.01/ ลว.27ต.ค.68</t>
  </si>
  <si>
    <t>07/11/2568</t>
  </si>
  <si>
    <t>RV10000030569110057</t>
  </si>
  <si>
    <t>รับเงินโอน ธ.ไทยพาณิชย์609-3,1พ.ย.68(49,000) ,ตัดรด.รอการรับรู้ รับเงินโอน ธ.ไทยพาณิชย์609-3,30(4900x2)31(24500)ต.ค.68เงิน34,300  รายได้โครงการ รับเงินใบนำส่ง38/69คณะเศรษฐศาสตร์ฯ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ค่าธ.10%8,330 ส่วนงาน5%4,165,สสช.5%4,165,เบิก74,970จาก83,300 ตามอว8205.07/ ลว.5ก.ย.68</t>
  </si>
  <si>
    <t>11/11/2568</t>
  </si>
  <si>
    <t>RV10000030569110687</t>
  </si>
  <si>
    <t>รับเงินโอน ธ.ไทยพาณิชย์609-3,8(34300)10(49000)พ.ย.68 รับเงินใบนำส่ง46/69คณะเศรษฐศาสตร์ฯ รายได้เงินบริการวิชาการ ค่าลงทะเบียนโครงการเตรียมความพร้อมบุคลากรสำหรับการจัดการเลือกตั้งสมาชิกสภา อบต.และนายกอบต.ให้เป็นไปอย่างมีประสิทธิภาพและถูกต้องตามกม.ฯ จากผู้บริหารอบต.,ปลัดอบต.,หัวหน้าปลัด ข้าราชการและบุคลากรที่ผู้บริหารท้องถิ่นเห็นสมควรเข้ารับการอบรม ค่าธ.10%8,330 ส่วนงาน5%4,165,สสช.5%4,165,เบิก74,970จาก83,300</t>
  </si>
  <si>
    <t>19/11/2568</t>
  </si>
  <si>
    <t>RV10000030569110769</t>
  </si>
  <si>
    <t>รับเงินโอน ธ.ไทยพาณิชย์609-3,13(4900x2)14(9800)18(122500)พ.ย.68 รายได้โครงการ รับเงินใบนำส่ง61/69คณะเศรษฐศาสตร์ฯ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จากผู้บริหารและบุคลากรอปท. ค่าธ.10%14,210 ส่วนงาน5%7,105,สสช.5%7,105,เบิก127,890จาก142,100 ตามอว8205.07/ ลว.5ก.ย.68</t>
  </si>
  <si>
    <t>06/11/2568</t>
  </si>
  <si>
    <t>RV00021000069110075</t>
  </si>
  <si>
    <t>รับเงินโอนจากบัญชีเงินฝากออมทรัพย์ ธ.กรุงไทย เลขที่บัญชี 981-2-81043-9 ในวันที่ 03/11/2568 จากโรงเรียนระโนดวิทยา สำหรับรายการค่ายบริการวิชาการสำหรับสถานศึกษา - ค่ายทักษะปฏิบัติการทางวิทยาศาสตร์ (ฟิสิกส์ เคมี ชีววิทยา) ประจำปีการศึกษา 2568 สำหรับนักเรียนห้องเรียนพิเศษวิทยาศาสตร์ คณิตศาสตร์ ระดับมัธยมศึกษาตอนต้น (หักค่าธรรมเนียมค่าบริการวิชาการร้อยละ 10 ของคณะวิทย์) ตามใบเสร็จ PR2-2569:6/23</t>
  </si>
  <si>
    <t>RV00021000069110110</t>
  </si>
  <si>
    <t>รับเงินโอนจากบัญชีเงินฝากออมทรัพย์ ธ.กรุงไทย เลขที่บัญชี 981-2-81043-9 ในวันที่ 31/10/2568 จากโรงเรียนเขาชัยสน สำหรับรายการค่ายบริการวิชาการสำหรับสถานศึกษา - ค่ายกิจกรรมปฏิบัติการเสริมทักษะกระบวนการทางวิทยาศาสตร์ (ชีววิทยา) สำหรับนักเรียนระดับชั้นมัธยมศึกษาตอนปลาย ในวันที่ 14 พฤศจิกายน 2568 (หักค่าธรรมเนียมค่าบริการวิชาการร้อยละ 10 ของคณะวิทย์) ตามใบเสร็จ PR2-2569:7/40</t>
  </si>
  <si>
    <t>12/11/2568</t>
  </si>
  <si>
    <t>RV00021000069110124</t>
  </si>
  <si>
    <t>รับเงินโอนจากบัญชีเงินฝากออมทรัพย์ ธ.กรุงไทย เลขที่บัญชี 981-2-81043-9 ในวันที่ 07/11/2568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2 (หักค่าธรรมเนียมค่าบริการวิชาการร้อยละ 10 ของคณะวิทย์) ตามใบเสร็จ PR2-2569:7/43</t>
  </si>
  <si>
    <t>RV00021000069110217</t>
  </si>
  <si>
    <t>รับเงินโอนจากบัญชีเงินฝากออมทรัพย์ ธ.กรุงไทย เลขที่บัญชี 981-2-81043-9 ในวันที่ 16/11/68 จากผู้เข้าร่วมโครงการ สำหรับรายการค่าลงทะเบียนโครงการค่ายสร้างครูวิทย์ : SciEd Camp ระหว่างวันที่ 15-16 พฤศจิกายน 2568 (หักค่าธรรมเนียมค่าบริการวิชาการร้อยละ 10 ของคณะวิทย์) ตามใบเสร็จ PL2-2569:1/33</t>
  </si>
  <si>
    <t>RV10000030569110650</t>
  </si>
  <si>
    <t>ตัดรด.รอการรับรู้ รับเงินโอน ธ.ไทยพาณิชย์609-3,1(800x4)9(800)12(800)13(800)14(800x2)22(800) รับเงินใบนำส่ง37/69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</si>
  <si>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RV10000030569110770</t>
  </si>
  <si>
    <t>ตัดรด.รอการรับรู้ รับเงินโอน ธ.ไทยพาณิชย์609-3,25ส.ค.68(800x2) รับเงินใบนำส่ง60/69 รายได้โครงการ วิเทศสัมพันธ์ ค่าลงทะเบียนโครงการแปลเอกสาร สำหรับนิสิตและบุคลากรม.ทักษิณและผู้สนใจทั่วไป ค่าธ.10%160ส่วนงาน5%80,สสช.5%80,เบิก1,440จาก1,600 ตามอว8205.04/0552 ลว7ต.ค.68</t>
  </si>
  <si>
    <t>21/11/2568</t>
  </si>
  <si>
    <t>RV10000030569110809</t>
  </si>
  <si>
    <t>ตัดรด.รอการรับรู้ รับเงินโอน ธ.ไทยพาณิชย์201-9,27(9800)29(24500)30(9800)31(9800)ต.ค.68เงิน53,900 ,รับเงินโอน ธ.ไทยพาณิชย์201-9,2(147000)พ.ย.68 รับเงินใบนำส่ง62/69รายได้โครงการ วิทยาลัยการจัดการฯ หลักสูตรการจัดทำหลักสูตรสถานศึกษาตามหลักสูตรการศึกษาปฐมวัย และการนำร่อง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ของอปท. ,รวม200900,UM</t>
  </si>
  <si>
    <t>RV10000030569110810</t>
  </si>
  <si>
    <t>รับเงินโอน ธ.ไทยพาณิชย์201-9,3(4900)6(4900)7(4900x3+9800)8(4900)10(176400)พ.ย.68 รับเงินใบนำส่ง63/69รายได้โครงการ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215,600,UM</t>
  </si>
  <si>
    <t>RV10000030569110811</t>
  </si>
  <si>
    <t>ตัดรด.รอการรับรู้ รับเงินโอน ธ.ไทยพาณิชย์201-9,20(49000+4900+9800)21(53900)22(34300x2+14700)24(58800x2+91100+100000)พ.ย.68 รับเงินใบนำส่ง64/69รายได้โครงการ วิทยาลัยการจัดการฯ หลักสูตรแนวทางการประชุมสภา การบริหารกิจการสภาภายใต้ระเบียบการประชุมสภาท้องถิ่นฉบับใหม่พร้อมทั้งศึกษาและทำความเข้าใจการสั่งให้ผู้บริหารและสมาชิกสภาท้องถิ่นพ้นจากตำแหน่ง จากเหตุส่วนตัวส่วนได้เสียหรือเหตุจากการปฏิบัติหน้าที่ราชการฯ,รวม509,600,UM</t>
  </si>
  <si>
    <t>RV10000030569110812</t>
  </si>
  <si>
    <t>ตัดรด.รอการรับรู้ รับเงินโอน ธ.ไทยพาณิชย์201-9,10(4900)15(9800)21(4900)22(4900)24(9800)27(9800)28(4900x3)29(4900x2+9800)30(9800)31(4900x4)ต.ค.68เงิน107,800 ,รับเงินโอน ธ.ไทยพาณิชย์201-9,3(4900)4(4900x5+9800x2+14700)5(4900x7+9800)6(9800+4900x3+19600+14700)10(441000)พ.ย.68เงิน607,600  รับเงินใบนำส่ง65/69รายได้โครงการ วิทยาลัยการจัดการฯ หลักสูตรแนวทางการจัดทำแผนพัฒนาท้องถิ่น ฉบับที่3 และการประสานแผนพัฒนาระดับพื้นที่(One Plan),รวม715,400,UM</t>
  </si>
  <si>
    <t>25/11/2568</t>
  </si>
  <si>
    <t>RV10000030569110841</t>
  </si>
  <si>
    <t>ตัดรด.รอการรับรู้ รับเงินโอน ธ.ไทยพาณิชย์201-9,29(4900)30(58800)ต.ค.68เงิน63,700  ,รับเงินโอน ธ.ไทยพาณิชย์201-9,3(4900+19600)4(14700)6(24500)7(4900+14700)10(509600)พ.ย.68เงิน592,900  รับเงินใบนำส่ง68/69 รายได้โครงการ วิทยาลัยการจัดการฯ หลักสูตรบทบาทหน้าที่ตามกม.จัดตั้งอปท. กม.กระจายอำนาจและกม.อื่นๆที่เกี่ยวข้องพร้อมทั้งศึกษา พรบ.ประกอบรัฐธรรมนูญว่าด้วยการป้องกันและปราบปรามการทุจริต พ.ศ.2561กรณีคณะกก.ป.ป.ช.ชี้มูลความผิดผู้ดำรงตำแหน่งทางการเมืองท้องถิ่น ข้าราชการท้องถิ่น,รวม656,600,UM</t>
  </si>
  <si>
    <t>RV10000030569110842</t>
  </si>
  <si>
    <t>ตัดรด.รอการรับรู้ รับเงินโอน ธ.ไทยพาณิชย์201-9,30ต.ค.68(9800) ,รับเงินโอน ธ.ไทยพาณิชย์201-9,7(4900x4)10(4900)11(4900x8+14700+ตัด9800จาก14700+9800x2)12(4900x4+14700)13(100000+47000)พ.ย.68เงิน289,100 รับเงินใบนำส่ง69/69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</si>
  <si>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RV10000030569110843</t>
  </si>
  <si>
    <t>รับเงินโอน ธ.ไทยพาณิชย์201-9,3(83300)6(4900)12(4900x15+49000)13(4900x9+34300+49000+19600+24500)14(24500+4900+29400)17(1249500)พ.ย.68 รับเงินใบนำส่ง71/69 รายได้โครงการ วิทยาลัยการจัดการฯ โครงการเตรียมความพร้อมสำหรับการเลือกตั้งท้องถิ่นและผู้บริหารท้องถิ่น และกม.ที่เกี่ยวข้องคุณสมบัติและลักษณะต้องห้ามของสมาชิกสภาท้องถิ่นและผู้บริหารท้องถิ่นฯ ,รวม1,690,500,UM</t>
  </si>
  <si>
    <t>RV10000030569110844</t>
  </si>
  <si>
    <t>รับเงินโอน ธ.ไทยพาณิชย์201-9,11(4900)12(9800)14(4900x2)17(122500)พ.ย.68 รับเงินใบนำส่ง70/69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,รวม147,000,UM,UMDC</t>
  </si>
  <si>
    <t>ประจำเดือนมกราคม 2565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</si>
  <si>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</t>
    </r>
  </si>
  <si>
    <t>09/12/2568</t>
  </si>
  <si>
    <t>RV10000030569120593</t>
  </si>
  <si>
    <t>รับเงินโอน ธ.ไทยพาณิชย์609-3,1ธ.ค.68  รับเงินใบนำส่ง56/69รายได้โครงการ คณะศึกษาฯ ค่าลงทะเบียนกิจกรรมค่ายวิทยาศาสตร์ จากรร.ดาวนายร้อย ค่าธ.10%1,025 ส่วนงาน5%512.50,สสช.5%512.50,เบิก9,225จาก10,250 ตามอว8205.01/ ลว.2ธ.ค.68</t>
  </si>
  <si>
    <t>17/12/2568</t>
  </si>
  <si>
    <t>RV10000030569120780</t>
  </si>
  <si>
    <t>รับเงินโอน ธ.กรุงไทย359-3,11ธ.ค.68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งวดที่1 จากสนง.เลขาธิการคุรุสภา ค่าธ. ส่วนงาน50%134,900,สสช.50%134,900,เบิก2,915,200จาก3,185,000 สัญญาเลขที่137/2568  เมื่อวันที่ 29ก.ค.68</t>
  </si>
  <si>
    <t>19/12/2568</t>
  </si>
  <si>
    <t>RV10000030569120835</t>
  </si>
  <si>
    <t>รับเงินโอน ธ.ไทยพาณิชย์609-3,16ธ.ค.68(42000)  รายได้โครงการ คณะศึกษาฯ ค่าลงทะเบียนกิจกรรมค่ายวิชาการวิทยาศาสตร์ ฝึกปฏิบัติการทดลองทางวิทยาศาสตร์ในม.จากรร.รร.แสงธรรมวิทยามูลนิธิ ค่าธ.10%4,200 ส่วนงาน5%2,100,สสช.5%2,100,เบิก37,800จาก42,000 ตามอว8205.01/ ลว.16ธ.ค.68</t>
  </si>
  <si>
    <t>RV10000030569120836</t>
  </si>
  <si>
    <t>รับเงินโอนธ.ไทยพาณิชย์609-3,8(4500)9(4500x2)10(4500x3)ธ.ค.68  รับเงินใบนำส่ง100/69รายได้โครงการ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ค่าธ.10%2,700 ส่วนงาน5%1,350,สสช.5%1,350,เบิก24,300จาก27,000 ตามอว8205.01/ ลว.11ธ.ค.68</t>
  </si>
  <si>
    <t>RV10000030569120837</t>
  </si>
  <si>
    <t>ตัดรด.รอการรับรู้ รับเงินโอนธ.ไทยพาณิชย์609-3,11มิ.ย.68(3000),26ก.ย.68(3500),5พ.ย.68(2000) ,รับเงินโอนธ.ไทยพาณิชย์609-3,11(2000)12(2000)14(2000x4)16(2000x2)ธ.ค.68เงิน16,000  รับเงินใบนำส่ง101/69รายได้โครงการ คณะศึกษาฯ ค่าลงทะเบียนโครงการประชุมระดับชาติและนานาชาติ สร้างสรรค์นวัตกรรมการเรียนรู้ในยุคดิจิทัล จากบุคคลทั่วไป นิสิต/นศ. ครูและบุคลากรทางการศึกษา ค่าธ.10%2,450 ส่วนงาน5%1,225,สสช.5%1,225,เบิก22,050จาก24,500 ตามอว8205.01/ ลว.7พ.ค.68</t>
  </si>
  <si>
    <t>26/12/2568</t>
  </si>
  <si>
    <t>RV10000030569120880</t>
  </si>
  <si>
    <t>รับเงินโอน ธ.ไทยพาณิชย์609-3,18ธ.ค.68 รายได้โครงการ คณะศึกษาฯ ค่าลงทะเบียนกิจกรรมค่ายวิทยาศาสตร์ จากรร.วรนารีเฉลิม สงขลา ค่าธ.10%6,000 ส่วนงาน5%3,000,สสช.5%3,000,เบิก54,000จาก60,000 ตามอว8205.01/ ลว.14ธ.ค.68</t>
  </si>
  <si>
    <t>18/12/2568</t>
  </si>
  <si>
    <t>RV10000030569120784</t>
  </si>
  <si>
    <t>รับเงินโอน ธ.ไทยพาณิชย์5949-4,15ธ.ค.68 รับเงินใบนำส่ง85/69รายได้โครงการฯคณะมนุษย์ฯ ค่าลงทะเบียนโครงการประชุมวิชาการระดับนานาชาติสมาคมญี่ปุ่นศึกษาแห่งประเทศไทย ครั้งที่19  จากบุคลากรและบุคคลภายนอก ค่าธ.10%1,100 ส่วนงาน5%550,สสช.5%550,เบิก9,900จาก11,000 ตามอว8205.02/ ลว.7พ.ย.68,โอน11,000</t>
  </si>
  <si>
    <t>25/12/2568</t>
  </si>
  <si>
    <t>RV10000030569120792</t>
  </si>
  <si>
    <t>รับเงินโอน ธ.ไทยพาณิชย์5949-4,23ธ.ค.68 รับเงินใบนำส่ง118/69รายได้โครงการฯคณะมนุษย์ฯ ค่าลงทะเบียนโครงการค่ายมลายู จากนักเรียนและครูรร.มุสลิมสันติธรรมมูลนิธิ ค่าธ.10%4,125 ส่วนงาน5%2,062.50,สสช.5%2,062.50,เบิก37,125จาก41,250 ตามอว8205.02/ ลว.16ธ.ค.68,โอน41,250</t>
  </si>
  <si>
    <t>RV10000030569120818</t>
  </si>
  <si>
    <t>ตัดรด.รอการรับรู้ รับเงินโอน ธ.ไทยพาณิชย์609-3,12(9800)19(14700)21(4900)25(4900+19600)27(29400)28(9800+4900)30(58800)พ.ย.68 รับเงินใบนำส่ง84/69รายได้โครงการ 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ค่าธ.10%15,680ส่วนงาน5%7,840,สสช.5%7,840,เบิก141,120จาก156,800 ตามอว8205.07/ ลว.5ก.ย.68</t>
  </si>
  <si>
    <t>24/12/2568</t>
  </si>
  <si>
    <t>RV10000030569120864</t>
  </si>
  <si>
    <t>รับเงินโอน ธ.ไทยพาณิชย์609-3,8(9800)9(4900+34300)11(93100)ธ.ค.68  รับเงินใบนำส่ง114/69รายได้โครงการ คณะเศรษฐศาสตร์ฯ ค่าลงทะเบียนหลักสูตร แนวทางการจัดทำเอกสารประกอบการเบิกจ่ายงปม.ในการจัดการเลือกตั้งสมาชิกสภาและผู้บริหารท้องถิ่นฯ จากผู้บริหารและบุคลากรอปท. ค่าธ.10%14,210 ส่วนงาน5%7,105,สสช.5%7,105,เบิก127,890จาก142,100 ตามอว8205.07/ ลว.5ก.ย.68</t>
  </si>
  <si>
    <t>03/12/2568</t>
  </si>
  <si>
    <t>RV00021000069120049</t>
  </si>
  <si>
    <t>รับเงินโอนจากบัญชีเงินฝากออมทรัพย์ ธ.ไทยพาณิชย์ เลขที่บัญชี 403-487220-3 ในวันที่ 02/12/2568 จากโรงเรียนวิเชียรมาตุ จังหวัดตรัง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PL2-2569:2/5</t>
  </si>
  <si>
    <t>RV00021000069120085</t>
  </si>
  <si>
    <t>รับเงินโอนโครงการบริการวิชาการ เข้าบัญชี ธ.กรุงไทย สาขาควนขนุน เลขที่981-2-81043-9 วันที่ 2 ธค.68 จากโรงเรียนอุบลรัตนราชกัญญาราชวิทยาลัย พัทลุง โครงการค่ายปฏิบัติการทางด้านวิทยาศาสตร์(ห้องเรียนพิเศษSEM และห้องเรียนเตรียมแพทย์ ) วันที่ 13 ธค.68 (สัดส่วน 90-5-5)โดยคณะวิทยาศาสตร์ฯ ใบเสร็จเลขที่PR2-2569: 12/45-46 ลว.26 พย.67</t>
  </si>
  <si>
    <t>12/12/2568</t>
  </si>
  <si>
    <t>RV00021000069120104</t>
  </si>
  <si>
    <t>รับเงินโอนโครงการบริการวิชาการ เข้าบัญชี ธ.กรุงไทย สาขาควนขนุน เลขที่981-2-81043-9 วันที่ 8 ธันวาคม 68 จากโรงเรียนพัทลุง โครงการค่ายปฏิบัติการเทคนิคด้านวิทยาศาสตร์ฯ วันที่ 14 ธค.68 (สัดส่วน 90-5-5)โดยคณะวิทยาศาสตร์ฯ ใบเสร็จเลขที่PR2-2569: 13/7 ลว.12 ธค.68</t>
  </si>
  <si>
    <t>22/12/2568</t>
  </si>
  <si>
    <t>RV00021000069120210</t>
  </si>
  <si>
    <t>รับเงินโอนจากบัญชีเงินฝากออมทรัพย์ ธ.กรุงไทย เลขที่บัญชี 981-2-81043-9 ในวันที่ 14-15 ธ.ค.68(40000+26000+3000บ.) จากโรงเรียนนราธิวาส จังหวัดนราธิวาส สำหรับรายการจัดค่ายบริการวิชาการสำหรับสถานศึกษา : ค่ายวิทยาศาสตร์ปฏิบัติการวิทยาศาสตร์ สำหรับนักเรียนห้องเรียนพิเศษวิทยาศาสตร์ คณิตศาสตร์ เทคโนโลยีและสิ่งแวดล้อม ระดับมัธยมศึกษาปีที่ 2-3 (หักค่าธรรมเนียมค่าบริการวิชาการร้อยละ 10 ของคณะวิทย์) ตามใบเสร็จ PR2-2569:13/41</t>
  </si>
  <si>
    <t>RV00021000069120340</t>
  </si>
  <si>
    <t>รับเงินโอนจากบัญชีเงินฝากออมทรัพย์ ธ.กรุงไทย เลขที่บัญชี 981-2-81043-9 ในวันที่ 22/12/2568 จากโรงเรียนควนขนุน จังหวัดพัทลุง สำหรับรายการค่ายบริการวิชาการสำหรับสถานศึกษา : ค่ายปฏิบัติการเบื้องต้นทางด้านวิทยาศาสตร์ สำหรับนักเรียนระดับชั้นมัธยมศึกษาปีที่ 1 - 3 (หักค่าธรรมเนียมค่าบริการวิชาการร้อยละ 10 ของคณะวิทย์) ตามใบเสร็จ PR2-2569:15/26</t>
  </si>
  <si>
    <t>RV10000030569120796</t>
  </si>
  <si>
    <t>รับเงินโอน ธ.ไทยพาณิชย์5949-4,12(395850+129150)ธ.ค.68 รับเงินใบนำส่ง117/69รายได้โครงการฯสถาบันทักษิณฯ ค่าลงทะเบียนหลักสูตรการบริหารจัดการวัฒนธรรม(Culture Blend:Innovation &amp; Preservation)  จากนักวิจัย/นักวิชาการ ผู้บริหาร และผู้สนใจทั่วไป ค่าธ.10% ส่วนงาน5%52,250,สสช.5%52,250,เบิก472,750จาก525,000 ตามอว8206.01/673/ ลว.18พ.ย.68 รวม 525,000</t>
  </si>
  <si>
    <t>RV10000030569120817</t>
  </si>
  <si>
    <t>ตัดรด.รอการรับรู้ รับเงินโอน ธ.ไทยพาณิชย์609-3,6พ.ย.68 รับเงินใบนำส่ง83/69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</si>
  <si>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01/12/2568</t>
  </si>
  <si>
    <t>RV10000030569120605</t>
  </si>
  <si>
    <t>ตัดรด.รอการรับรู้ รับเงินโอน ธ.ไทยพาณิชย์201-9,5(112700)10(83300)12(29400+39200)13(14700)14(58800+9800+19600)17(4900x2+19600)18(14700)พ.ย.68 รับเงินใบนำส่ง72/69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การบริหารกิจการสภาภายใต้ระเบียบการประชุมสภาท้องถิ่นพร้อมทั้งศึกษาพรบ.คุ้มครองส่วนบุคคล(PDPA)ฯ ,รวม411,600,UM</t>
  </si>
  <si>
    <t>RV10000030569120606</t>
  </si>
  <si>
    <t>ตัดรด.รอการรับรู้ รับเงินโอน ธ.ไทยพาณิชย์201-9,30ต.ค.68(9800)   ,3(4900)4(4900x2)5(9800)7(4900)11(4900)12(4900)13(14700)14(4900+14700)17(210700)พ.ย.68 รับเงินใบนำส่ง73/69 รายได้โครงการ วิทยาลัยการจัดการฯ โครงการอบรมหลักสูตรการปรับเป็นพินัยกระบวนการข้อกฎหมายการปรับเป็นพินัย และเทคนิคการดำเนินการความรับผิดทางละเมิดของเจ้าหน้าที่ ขั้นตอน วิธีการปฏิบัติอย่างละเอียดพร้อมตัวอย่างคดีและการฝึกปฏิบัติ รวม294,000,UMDC</t>
  </si>
  <si>
    <t>RV10000030569120844</t>
  </si>
  <si>
    <t>ตัดรด.รอรับรู้ รับเงินโอน ธ.ไทยพาณิชย์201-9,19(3500x2)20(3500)27(3500)พ.ย.68  รับเงินใบนำส่ง99/69รายได้โครงการ วิทยาลัยการจัดการฯ โครงการฝึกอบรมหลักสูตรเทคนิคการเขียนคู่มือปฏิบัติงาน10,500 และโครงการอบรมการทำงานเชิงวิเคราะห์จากงานประจำของข้าราชการและพนง.ม.สายสนับสนุนฯ3,500 ,โอนรวม14,000,UM</t>
  </si>
  <si>
    <t>RV10000030569120845</t>
  </si>
  <si>
    <t>ตัดรด.รอการรับรู้ รับเงินโอน ธ.ไทยพาณิชย์201-925(9800+4900+24500)26(14700+49000)พ.ย.68เงิน102,900  ,รับเงินโอน ธ.ไทยพาณิชย์201-9,1(181300)2(14700)ธ.ค.68เงิน196,000 รับเงินใบนำส่ง98/69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</si>
  <si>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RV10000030569120846</t>
  </si>
  <si>
    <t>ตัดรด.รอการรับรู้ รับเงินโอน ธ.ไทยพาณิชย์201-9,13(4900+83300)17(4900x2)21(4900+49000)27(30000+28800+4900)28(24500+63700+73500+4900)29(274400)พ.ย.68 รับเงินใบนำส่ง97/69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การบริหารกิจการสภาภายใต้ระเบียบการประชุมสภาท้องถิ่นฉบับใหม่ พร้อมทั้งการจัดทำบริการสาธารณะ กิจกรรมสาธารณะและการชวยเหลือปชช.ฯ ,รวม656,600,UM</t>
  </si>
  <si>
    <t>RV10000030569120861</t>
  </si>
  <si>
    <t>ตัดรด.รอการรับรู้ รับเงินโอน ธ.ไทยพาณิชย์201-9,20(14700)24(29400)พ.ย.68 รับเงินใบนำส่ง110/69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,รวม44,100,UM,UMDC</t>
  </si>
  <si>
    <t>RV10000030569120862</t>
  </si>
  <si>
    <t>ตัดรด.รอการรับรู้ รับเงินโอน ธ.ไทยพาณิชย์201-9,10(19600)24(9800)26(14700+4900)พ.ย.68เงิน49,000  ,รับเงินโอน ธ.ไทยพาณิชย์201-9,3(9800)4(14700)9(58800)ธ.ค.68เงิน83,300 รับเงินใบนำส่ง110112/69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โอนรวม 132,300,UM</t>
  </si>
  <si>
    <t>RV10000030569120863</t>
  </si>
  <si>
    <t>รับเงินโอนSCB201-9,1ธ.ค.68(29400) ,ตัดรด.รอการรับรู้ SCB201-9,11(4900x2)12(4900x2)ก.ย.68เงิน19,600  ,19(44100)26(14700x2+9800)พ.ย.68เงิน83,300 รับเงินใบนำส่ง111/69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132,300,UM</t>
  </si>
  <si>
    <t>14/01/2569</t>
  </si>
  <si>
    <t>RV10000030569010681</t>
  </si>
  <si>
    <t>ตัดรด.รอการรับรู้ SCB609-3,9(300x2)10(300x2)11(300)12(300x2)13(300)22(300)24(300x2)26(300)27(300)28(300x5)29(300x2)30(300x14)พ.ย.68เงิน10,200 ,1(300x14)2(300x2)4(300)7(300)8(300)9(300x7)11(300x5)12(300x7)13(300x7)14(300x22)ธ.ค.68เงิน20,100 รับเงินใบนำส่ง132/69รายได้โครงการ คณะศึกษาฯ ค่าลทบ.โครงการประเมินทักษะภาษาอังกฤษระดับประเทศ(TESET) จากนร.ระดับมัธยมปลายฯ300คน ค่าธ.10%3,030 ส่วนงาน5%1,515,สสช.5%1,515,เบิก27,270จาก30,300 ตามอว8205.12/ ลว.30ต.ค.68</t>
  </si>
  <si>
    <t>16/01/2569</t>
  </si>
  <si>
    <t>RV10000030569010783</t>
  </si>
  <si>
    <t>รับเงินโอน ธ.ไทยพาณิชย์609-3,5ม.ค.69 รายได้โครงการ คณะศึกษาฯ ค่าลทบ.กิจกรรมค่ายวิทยาศาสตร์ MEP Laboratory จากรร.ดรุณศาสตน์วิทยา ค่าธ.10%2,325 ส่วนงาน5%1,162.50,สสช.5%1,162.50,เบิก20,925จาก23,250 ตามอว8205.01/0005 ลว.5ม.ค.69</t>
  </si>
  <si>
    <t>20/01/2569</t>
  </si>
  <si>
    <t>RV10000030569010982</t>
  </si>
  <si>
    <t>รับเงินโอน ธ.ไทยพาณิชย์5949-4,11(3000+2000)14(3000)ม.ค.69เงิน8,000  ,ตัดรด.รอการรับรู้ รับเงินโอน ธ.ไทยพาณิชย์5949-4,10(3000x3)ก.ย.68เงิน9,000 ,8(3000)14(3000x3)20(2000)พ.ย.68เงิน14,000 ,1(3000x2+2000)2(3000x3)8(3000)9(3000)ธ.ค.68เงิน23,000 รับเงินใบนำส่ง172/69คณะศึกษาฯ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ค่าธ.10%5,400 ส่วนงาน5%2,700,สสช.5%2,700,เบิก48,600จาก54,000 มติกก.การเงินครั้งที่7/65</t>
  </si>
  <si>
    <t>27/01/2569</t>
  </si>
  <si>
    <t>RV10000030569010923</t>
  </si>
  <si>
    <t>รับเงินโอน ธ.ไทยพาณิชย์5949-4,15ม.ค.69(18810+2090) รายได้เงินบริการวิชาการ คณะศึกษาฯ  กิจกรรมค่ายวิทยาศาตร์ ค่ายChem-Phys innovation camp จากรร.ชัยบุรีพิทยา สุราษฎร์ธานี ค่าธ.10%2,090 ส่วนงาน5%1,045,สสช.5%1,045,เบิก18,810จาก20,900 อว8205.01/   ลว.   ม.ค.69</t>
  </si>
  <si>
    <t>28/01/2569</t>
  </si>
  <si>
    <t>RV10000030569010956</t>
  </si>
  <si>
    <t>รับเงินโอน ธ.ไทยพาณิชย์5949-4,15ม.ค.69(38350) รายได้เงินบริการวิชาการ คณะศึกษาฯ  กิจกรรมค่ายวิทยาศาตร์ ค่ายChem-Phys innovation camp จากรร.บางสวรรค์วิทยาคม จ.สุราษฎร์ธานี ค่าธ.10%3,835 ส่วนงาน5%1,917.50,สสช.5%1,917.50,เบิก34,515จาก38,350 อว8205.01/   ลว.14ม.ค.69</t>
  </si>
  <si>
    <t>RV00021000069010172</t>
  </si>
  <si>
    <t>รับเงินโอนจากบัญชีเงินฝากออมทรัพย์ ธ.กรุงไทย เลขที่บัญชี 981-2-81043-9 ในวันที่ 08/01/69(33500บ.) และวันที่ 09/01/69(10000บ.) จากโรงเรียนแสงธรรมวิทยาตรังมูลนิธิ สำหรับรายการค่ายบริการวิชาการสำหรับสถานศึกษา :ค่าย Science Practice Camp สำหรับนักเรียนระดับมัธยมศึกษาปีที่ 4-6 (หักค่าธรรมเนียมค่าบริการวิชาการร้อยละ 10 ของคณะวิทย์) ตามใบเสร็จ PR2-2569:17/41</t>
  </si>
  <si>
    <t>RV00021000069010173</t>
  </si>
  <si>
    <t>รับเงินโอนจากบัญชีเงินฝากออมทรัพย์ ธ.กรุงไทย เลขที่บัญชี 981-2-81043-9 ในวันที่ 07/01/2569 จากโรงเรียนเขาชัยสน จังหวัดพัทลุง สำหรับรายการค่ายบริการวิชาการสำหรับสถานศึกษา : ค่ายกิจกรรมปฏบัติการเสริมทักษะกระบวนการทางวิทยาศาสตร์ (เคมี) สำหรับนักเรียนระดับชั้นมัธยมศึกษาปีที่ 5 (หักค่าธรรมเนียมค่าบริการวิชาการร้อยละ 10 ของคณะวิทย์) ตามใบเสร็จ PR2-2569:17/43</t>
  </si>
  <si>
    <t>21/01/2569</t>
  </si>
  <si>
    <t>RV00021000069010250</t>
  </si>
  <si>
    <t>รับเงินโอนจากบัญชีเงินฝากออมทรัพย์ ธ.กรุงไทย เลขที่บัญชี 981-2-81043-9 ในวันที่ 15/01/2569 จากโรงเรียนอุบลรัตนราชกัญญาราชวิทยาลัย พัทลุง สำหรับรายการค่ายบริการวิชาการสำหรับสถานศึกษา : ค่ายการเรียนรู้ปฏิบัติการเชิงวิทยาศาสตร์ ครั้งที่ 2 สำหรับนักเรียนห้องเรียนเตรียมแพทย์ และนักเรียนห้องเรียนพิเศษ SME  ระดับชั้นมัธยมศึกษาปีที่ 2 และ 5 (หักค่าธรรมเนียมค่าบริการวิชาการร้อยละ 10 ของคณะวิทย์) ตามใบเสร็จ PR2-2569:18/17 ถึง PR2-2569:18/18</t>
  </si>
  <si>
    <t>RV00021000069010251</t>
  </si>
  <si>
    <t>รับเงินโอนจากบัญชีเงินฝากออมทรัพย์ ธ.กรุงไทย เลขที่บัญชี 981-2-81043-9 ในวันที่ 08/01/2569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 สำหรับนักเรียนห้องเรียนพิเศษวิทยาศาสตร์ คณิตศาสตร์ และเทคโนโลยี (SMT) ระดับมัธยมศึกษาปีที่ 3 และ 6 (หักค่าธรรมเนียมค่าบริการวิชาการร้อยละ 10 ของคณะวิทย์) ตามใบเสร็จ PR2-2569:18/16</t>
  </si>
  <si>
    <t>26/01/2569</t>
  </si>
  <si>
    <t>RV00021000069010344</t>
  </si>
  <si>
    <t>รับเงินโอนจากบัญชีเงินฝากออมทรัพย์ ธ.กรุงไทย เลขที่บัญชี 981-2-81043-9 ในวันที่ 19/01/2569 จากโรงเรียนเขาชัยสน จังหวัดพัทลุง สำหรับรายการค่ายบริการวิชาการสำหรับสถานศึกษา : กิจกรรมการสอนวิทยาศาสตร์ในห้องปฏิบัติการและกิจกรรมทักษะกระบวนการทางวิทยาศาสตร์ สำหรับนักเรียนระดับชั้นมัธยมศึกษาปีที่ 4 (หักค่าธรรมเนียมค่าบริการวิชาการร้อยละ 10 ของคณะวิทย์) ตามใบเสร็จ PR2-2569:18/31</t>
  </si>
  <si>
    <t>30/01/2569</t>
  </si>
  <si>
    <t>RV00021000069010410</t>
  </si>
  <si>
    <t>รับเงินโอนจากบัญชีเงินฝากออมทรัพย์ ธ.กรุงไทย เลขที่บัญชี 981-2-81043-9 ในวันที่ 22/01/2569 จากโรงเรียนสตรีทุ่งสง สำหรับรายการค่ายบริการวิชาการสำหรับสถานศึกษา : ค่ายส่งเสริมและพัฒนาอัจฉริยภาพด้านวิทยาศาสตร์และเทคโนโลยี สำหรับนักเรียนห้องเรียนพิเศษด้านวิทยาศาสตร์ คณิตศาสตร์ตามแนวทาง สสวท. และสอวน.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PR2-2569:19/44</t>
  </si>
  <si>
    <t>RV00021000069010411</t>
  </si>
  <si>
    <t>รับเงินโอนจากบัญชีเงินฝากออมทรัพย์ ธ.กรุงไทย เลขที่บัญชี 981-2-81043-9 ในวันที่ 26/01/2569 จากโรงเรียนศาสนูปภัมภ์ปากพะยูนมูลนิธิ สำหรับรายการค่ายบริการวิชาการสำหรับสถานศึกษา : ค่ายนักวิทยาศาสตร์รุ่นเยาว์ สำหรับนักเรียนระดับชั้นมัธยมศึกษาปีที่ 1-3 (หักค่าธรรมเนียมค่าบริการวิชาการร้อยละ 10 ของคณะวิทย์) ตามใบเสร็จ PR2-2569:19/46</t>
  </si>
  <si>
    <t>08/01/2569</t>
  </si>
  <si>
    <t>RV00021000069010106</t>
  </si>
  <si>
    <t>รับเงินโอนจากบัญชีเงินฝากออมทรัพย์ ธ.ไทยพาณิชย์ เลขที่บัญชี 416-089435-1 ในวันที่ 30/12/2568 จากโรงเรียนอุบลรัตนราชกัญญาราชวิทยาลัย พัทลุง สำหรับเงินค่าลงทะเบียนเข้าร่วมโครงการฝึกอบรมค่ายการเรียนรู้ปฏิบัติการเชิงวิทยาศาสตร์ : ปฏิบัติการเทคนิคทางวิทยาศาสตร์ การผลิตภัณฑ์เสริมอาหารรูปแบบกัมมี่และการตั้งตำรับลิปสติก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PL2-2569:2/26</t>
  </si>
  <si>
    <t>15/01/2569</t>
  </si>
  <si>
    <t>RV00021000069010177</t>
  </si>
  <si>
    <t>รับเงินโอนจากบัญชีเงินฝากออมทรัพย์ ธ.ไทยพาณิชย์ เลขที่บัญชี 416-089435-1 ในวันที่ 12/01/2569 จากโรงเรียนเขาชัยสน สำหรับเงินค่าลงทะเบียนโครงการยกระดับผลสัมฤทธิ์ทางการเรียนด้านวิทยาศาสตร์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PL2-2569:2/29</t>
  </si>
  <si>
    <t>06/01/2569</t>
  </si>
  <si>
    <t>RV10000030569010003</t>
  </si>
  <si>
    <t>ตัดรด.รอการรับรู้ รับเงินโอน ธ.กรุงไทย359-3,29ธ.ค.68  รับเงินใบนำส่ง119/69รายได้โครงการ LR&amp;DT ค่าลงทะเบียนโครงการศูนย์การทดสอบและประเมินสมรรถนะทางวิชาชีพครูด้านความรู้และประสบการณ์วิชาชีพตามมาตรฐานวิชาชีพครู ด้วยระบบอิเล็กทรนิกส์ จากบุคคลทั่วไป/นิสิต,นศ. ค่าธ. ส่วนงาน50%64,325.75,สสช.50%64,325.75,เบิก594,849.25จาก659,175 ตามอว8206.02/1139ลว.16ต.ค.68,โอน659,175</t>
  </si>
  <si>
    <t>13/01/2569</t>
  </si>
  <si>
    <t>RV10000030569010679</t>
  </si>
  <si>
    <t>รับเงินโอน ธ.กรุงไทย359-3,7ม.ค.69 รับเงินใบนำส่ง131/69รายได้โครงการ LR&amp;DT ค่าลทบ.โครงการอบรมหลักสูตร สื่อขยังได้:เรียนรู้การออกแบบ Motion Graphic อย่างสนุก จากรร.สภาราชินี จ.ตรัง จากสนง.เลขาธิการ ค่าธ.10%5,650 ส่วนงาน5%2,825,สสช.5%2,825,เบิก50,850จาก56,500 ตามอว8206.02/1354 ลว.15ธ.ค.68</t>
  </si>
  <si>
    <t>RV10000030569010905</t>
  </si>
  <si>
    <t>รับเงินโอน ธ.ไทยพาณิชย์609-3,21ม.ค.69 รับเงินใบนำส่ง187/69รายได้โครงการ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:กิจกรรมพัฒนาศักยภาพนิสิต English for Communication และEnglish Intensive Course  จากนิสิตม.ทักษิณ ค่าธ.10%11,100 ส่วนงาน5%5,550,สสช.5%5,550,เบิก99,900จาก111,000 ตามอว8205.02/ ลว.30ธ.ค.68</t>
  </si>
  <si>
    <t>RV10000030569010767</t>
  </si>
  <si>
    <t>ตัดรด.รอการรับรู้ ธ.ไทยพาณิชย์609-3,17(500x64)18(500x10)19(500x6)20(500x12)21(500x10)พ.ย.68 รับเงินใบนำส่ง135/69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ค่าธ.10%5,100 ส่วนงาน5%2,550,สสช.5%2,550,เบิก45,900จาก51,000 ตามอว8205.04/0553 ลว.7ต.ค.68</t>
  </si>
  <si>
    <t>RV10000030569010768</t>
  </si>
  <si>
    <t>ตัดรด.รอการรับรู้ รับเงินโอน ธ.ไทยพาณิชย์ กระแสรายวัน044-1,21(600)22(600)พ.ย.68เงิน1,200  ,2(600x2)3(600x3)5(600)6(800)8(600x2)9(600+800)10(600)ธ.ค.68เงิน7,600 รับเงินใบนำส่ง134/69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ค่าธ.10%880 ส่วนงาน5%440,สสช.5%440,เบิก7,920จาก8,800 ตามอว8205.04/0551ลว.7ต.ค.68</t>
  </si>
  <si>
    <t>RV10000030569010983</t>
  </si>
  <si>
    <t>ตัดรด.รอการรับรู้ รับเงินโอน ธ.ไทยพาณิชย์609-3,21(800)พ.ย.68 ,2(800)11(800)20(2000+800)22(800)ธ.ค.68เงิน5,200 รับเงินใบนำส่ง167/69 รายได้โครงการ วิเทศสัมพันธ์ โครงการบริการแปลเอกสาร จากนิสิต บุคลากร และบุคลากรภายนอก ค่าธ.10%600 ส่วนงาน5%300,สสช.5%300,เบิก5,400จาก6,000 ตามอว8205.04/0552 ลว.7ต.ค.68</t>
  </si>
  <si>
    <t>RV10000030569010984</t>
  </si>
  <si>
    <t>ตัดรด.รอการรับรู้ รับเงินโอน ธ.ไทยพาณิชย์609-3,17(500x52)18(500x12)19(500x6)20(500x7)21(500x10)พ.ย.68เงิน รับเงินใบนำส่ง168/69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ค่าธ.10%4,350 ส่วนงาน5%2,175,สสช.5%2,175,เบิก39,150จาก43,500 ตามอว8205.04/0553 ลว.7ต.ค.68</t>
  </si>
  <si>
    <t>29/01/2569</t>
  </si>
  <si>
    <t>RV10000030569011002</t>
  </si>
  <si>
    <t>ตัดรด.รอการรับรู้ รับเงินโอน ธ.ไทยพาณิชย์609-3,8(500x2)9(500x7)10(500x4)11(500x11)12(500x11)12(500)16(500)ธ.ค.68 รับเงินใบนำส่ง195/69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ค่าธ.10%1,850 ส่วนงาน5%925,สสช.5%925,เบิก16,650จาก18,500ตามอว8205.04/0553 ลว.7ต.ค.68</t>
  </si>
  <si>
    <t>RV10000030569011003</t>
  </si>
  <si>
    <t>รับเงินโอน ธ.ไทยพาณิชย์609-3,12ม.ค.69 รับเงินใบนำส่ง196/69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ตามอว8205.04/0551ลว.7ต.ค.68</t>
  </si>
  <si>
    <t>RV10000030569011004</t>
  </si>
  <si>
    <t>รับเงินโอน ธ.ไทยพาณิชย์ กระแสรายวัน044-1,2(600)5(600)8(600x2)ม.ค.69เงิน2,400  ,ตัดรด.รอการรับรู้ รับเงินโอน ธ.ไทยพาณิชย์ กระแสรายวัน044-1,21(600)24(600)26(600)27(600)29(600)ธ.ค.68เงิน3,000 รับเงินใบนำส่ง197/69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ค่าธ.10%540 ส่วนงาน5%270,สสช.5%270,เบิก4,860จาก5,400 ตามอว8205.04/0551ลว.7ต.ค.68</t>
  </si>
  <si>
    <t>RV10000030569011030</t>
  </si>
  <si>
    <t>ตัดรด.รอการรับรู้ รับเงินโอน ธ.ไทยพาณิชย์609-3,8(500x23)9(500x13)10(500x3)11(500x9)12(500x16)15(500)ธ.ค.68 รับเงินใบนำส่ง208/69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ค่าธ.10%3,250 ส่วนงาน5%1,625,สสช.5%1,625,เบิก29,250จาก32,500 ตามอว8205.04/0553 ลว.7ต.ค.68</t>
  </si>
  <si>
    <t>RV10000030569011040</t>
  </si>
  <si>
    <t>รับเงินโอน ธ.ไทยพาณิชย์609-3,7(800+500)10(800)15(300)19(800)ม.ค.69 รับเงินใบนำส่ง205/69 รายได้โครงการ วิเทศสัมพันธ์ โครงการบริการแปลเอกสาร จากนิสิต บุคลากร และบุคลากรภายนอก ค่าธ.10%320 ส่วนงาน5%160,สสช.5%160,เบิก2,880จาก3,200 ตามอว8205.04/0552 ลว.7ต.ค.68</t>
  </si>
  <si>
    <t>RV10000030569010765</t>
  </si>
  <si>
    <t>ตัดรด.รอการรับรู้ รับเงินโอนSCB201-9,9(9800x2+14700+4900)11(14700x2+9800)12(9800x3+4900x4+14700)15(4900x7+9800x2)16(14700x4+4900x4+9800x5+24500+19600)17(4900x11+14700x2+9800x3)18(4900x3+19600+9800x2)19(9800)22(274400)23(9800)ธ.ค.68เงิน828,100  ,ตัดรด.รอการรับรู้ SCB รับเงินโอนSCBกระแสฯ303-3,18(14700+4900x3+9800)ธ.ค.68เงิน39,200 รับเงินใบนำส่ง159/69 รายได้โครงการ วิทยาลัยการจัดการฯ โครงการเพิ่มประสิทธิภาพการบริหารจัดการกองทุนหลักประกันสุขภาพสำหรับอปท.ฯ,รวม867,300,UM</t>
  </si>
  <si>
    <t>RV10000030569010766</t>
  </si>
  <si>
    <t>ตัดรด.รอการรับรู้ รับเงินโอน ธ.ไทยพาณิชย์201-9,9(14700x2)16(98000)23(9800)ธ.ค.68 รับเงินใบนำส่ง158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,รวม137,200,UM,UMDC</t>
  </si>
  <si>
    <t>RV10000030569010787</t>
  </si>
  <si>
    <t>ตัดรด.รอการรับรู้ รับเงินโอน ธ.ไทยพาณิชย์201-9,17(10500) 30(3500)ธ.ค.68 รับเงินใบนำส่ง160/69รายได้โครงการ วิทยาลัยการจัดการฯ โครงการฝึกอบรมหลักสูตรเทคนิคการเขียนคู่มือปฏิบัติงาน,โอนรวม14,000,UM</t>
  </si>
  <si>
    <t>RV10000030569010788</t>
  </si>
  <si>
    <t>ตัดรด.รอการรับรู้ รับเงินโอน ธ.ไทยพาณิชย์201-9,26พ.ย.68(3500) ,15(3500)19(7000)ธ.ค.68เงิน10,500  ,ตัดรด.รอการรับรู้ รับเงินโอน ธ.ไทยพาณิชย์ กระแสฯ303-3,15ธ.ค.68(7000), รับเงินใบนำส่ง162/69รายได้โครงการ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,โอนรวม21,000,UM</t>
  </si>
  <si>
    <t>RV10000030569010789</t>
  </si>
  <si>
    <t>ตัดรด.รอการรับรู้ รับเงินโอน ธ.ไทยพาณิชย์201-9,29ธ.ค.68(73500) รับเงินใบนำส่ง161/69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โอน73,500,UM</t>
  </si>
  <si>
    <t>19/01/2569</t>
  </si>
  <si>
    <t>RV10000030569010820</t>
  </si>
  <si>
    <t>รับเงินโอนSCB201-9,7ม.ค.69(4900) ,ตัดรด.รอการรับรู้SCB201-9,24(4900)26(4900+9800+14700)27(9800)28(4900x2)พ.ย.68เงิน53,900  ,2(9800)4(19600)8(4900)9(4900x3)11(4900x2+14700)12(9800+4900x6)15(4900)16(151900)ธ.ค.68เงิน269,500 รับเงินใบนำส่ง165/69รายได้โครงการ วิทยาลัยการจัดการฯ โครงการการปรับเป็นพินัย กม.ที่เปลี่ยนเป็นการปรับเป็นพินัย การแสวงหารวบรวมข้อเท็จจริงเบื้องต้น การแจ้งข้อกล่าวหา กระบวนการออกคำสั่งปรับเป็นพินัย เรื่องแล้วเสร็จ คณะกก.ปรับเป็นพินัย ตัวอย่างคดีพร้อมการฝึกปฏิบัติ รวม328,300,UM</t>
  </si>
  <si>
    <t>RV10000030569010821</t>
  </si>
  <si>
    <t>ตัดรด.รอการรับรู้ รับเงินโอนธ.ไทยพาณิชย์201-9,4(63700)15(19600)16(4900+9800)17(4900)18(29400)19(4900x3+9800+83300)20(53900)ธ.ค.68 รับเงินใบนำส่ง166/69 รายได้โครงการ วิทยาลัยการจัดการฯ โครงการการจัดทำบริการสาธารณะ กิจกรรมสาธารณะและการช่วยเหลือปชช.ภายใต้กม.ที่เกี่ยวข้องพร้อมทั้งแนวทางการประชุมสภา การบริหารกิจการสภาฯ,โอนรวม294,000,UM</t>
  </si>
  <si>
    <t>RV10000030569010986</t>
  </si>
  <si>
    <t>รับเงินโอน ธ.ไทยพาณิชย์201-9,8ม.ค.69เงิน9,800  ,ตัดรด.รอการรับรู้ รับเงินโอน ธ.ไทยพาณิชย์201-9,15(4900)19(9800)22(34300)ธ.ค.68เงิน49,000  รับเงินใบนำส่ง173/69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,รวม58,800 UMDC</t>
  </si>
  <si>
    <t>RV10000030569011005</t>
  </si>
  <si>
    <t>รับเงินโอน ธ.ไทยพาณิชย์201-9,5(9800)12(4900)13(4900x3)14(4900x3)15(9800+4900x2)16(4900x13)17(4900)19(4900x6)22(318500)ม.ค.69เงิน480,200  ,รับเงินโอน ธ.ไทยพาณิชย์ กระแสรายวัน303-3,13(14700)19(4900)ม.ค.69เงิน19,600 รับเงินใบนำส่ง201/69 รายได้โครงการ วิทยาลัยการจัดการฯ โครงการ วินัยข้าราชการท้องถิ่นการคงอยู่และการเปลี่ยนแปลง,รวม499,800,UMDC</t>
  </si>
  <si>
    <t>RV10000030569011006</t>
  </si>
  <si>
    <t>ตัดรด.รอการรับรู้SCBกระแสฯ303-3,26(ตัด3500จาก7000)29(3500x2)ธ.ค.68เงิน10,500  ,รับเงินโอน ธ.ไทยพาณิชย์ กระแสฯ303-3,20(3900x2)ม.ค.69เงิน7,800  ,ตัดรด.รอรับรู้SCB201-9,23(ตัด3500จาก7,000)29(3500)ธ.ค.68เงิน7,000 ,รับเงินโอน ธ.ไทยพาณิชย์201-9,20ม.ค.69เงิน15,600  รับเงินใบนำส่ง198/69รายได้โครงการ วิทยาลัยการจัดการฯ โครงการฝึกอบรมหลักสูตรเทคนิคการเขียนคู่มือปฏิบัติงาน,โอนรวม40,900,UM</t>
  </si>
  <si>
    <t>RV10000030569011007</t>
  </si>
  <si>
    <t>รับเงินโอน ธ.ไทยพาณิชย์201-9,9(73500+44100+58800)12(4900x3+9800+34300+53900)13(68600)ม.ค.69 รับเงินใบนำส่ง200/69รายได้โครงการ วิทยาลัยการจัดการฯ โครงการระเบียบกระทรวงมหาดไทยว่าด้วยข้อบังคับการประชุมสภาท้องถิ่น และที่แก้ไขเพิ่มเติมพร้อมทั้งการจัดทำบริการสาธารณะ กิจกรรมสาธารณะและการช่วยเหลือปชช.ฯ,โอนรวม357,700,UM</t>
  </si>
  <si>
    <t>RV10000030569011008</t>
  </si>
  <si>
    <t>ตัดรด.รอการรับรู้SCBกระแสฯ303-3,15(3500x3)16(3500)26(ตัด3500จาก7000)ธ.ค.68เงิน17,500  ,รับเงินโอน ธ.ไทยพาณิชย์ กระแสฯ303-3,5(3900)20(3900)22(3900x4+7800)ม.ค.69เงิน31,200  ,ตัดรด.รอรับรู้SCB201-9,16(3500)23(ตัด3500จาก7000)24(3500)29(3500x2)30(3500)31(3500)ธ.ค.68เงิน24,500 ,รับเงินโอน ธ.ไทยพาณิชย์201-9,7(3900)22(15600)ม.ค.69เงิน19,500  รับเงินใบนำส่ง198/69รายได้โครงการ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โครงการอบรมการทำงานเชิงวิเคราะห์จากงานประจำของข้าราชการและพนง.ม.สายสนับสนุนฯ,โอนรวม92,700,UM</t>
  </si>
  <si>
    <t>RV10000030569011029</t>
  </si>
  <si>
    <t>รับเงินโอน ธ.ไทยพาณิชย์201-9,12(4900+9800)13(4900)14(4900x2+14700)21(19600)ม.ค.69 รับเงินใบนำส่ง210/69รายได้โครงการ วิทยาลัยการจัดการฯ โครงการอบรมหลักสูตรการปรับเป็นพินัยที่เปลี่ยนเป็นปรับเป็นพินัยการแสวงหาข้อเท็จจริงเบื้องต้น การแจ้งข้อกล่วหา กระบวนการออกคำสั่งปรับเป็นพินัย เรื่องแล้วเสร็จ คณะกก.ปรับเป็นพินัยตัวอย่างคดี พร้อมการฝึกปฏิบัติ ,รวม63,700,UMDC</t>
  </si>
  <si>
    <t>JV10000030569010027</t>
  </si>
  <si>
    <t>(รายได้ค้างรับ)</t>
  </si>
  <si>
    <t>RV10000030569010710</t>
  </si>
  <si>
    <t>ตัดรด.รอการรับรู้ รับเงินโอน ธ.กรุงไทย359-3,19ธ.ค.68 รายได้ค้างรับ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งวดที่2 จากสนง.เลขาธิการคุรุสภา ค่าธ. ส่วนงาน50%62,100,สสช.50%62,100,เบิก1,240,800จาก1,365,000 สัญญาเลขที่137/2568  เมื่อวันที่ 29ก.ค.68</t>
  </si>
  <si>
    <t>03/02/2569</t>
  </si>
  <si>
    <t>RV10000030569020033</t>
  </si>
  <si>
    <t>ตัดรด.รอการรับรู้ รับเงินโอน ธ.ไทยพาณิชย์609-3,29(45000)ม.ค.68 รายได้เงินบริการวิชาการ คณะศึกษาฯ  กิจกรรมค่ายวิทยาศาตร์ โครงการศึกษาดูงานสถาปัตยกรรมฯและการออกแบบAD Open House,วิทย์สุขภาพ,วิศวะทั่วไป,วิศวะAIและทักษะปฏิบัติการทางวิทยาศาสตร์ฯจากรร.เตรียมอุดมศึกษาภาคใต้ จ.นครศรีฯ ค่าธ.10%4,500 ส่วนงาน5%2,250,สสช.5%2,250,เบิก40,500จาก45,000 อว8205.01/   ลว.29ม.ค.69</t>
  </si>
  <si>
    <t>RV10000030569020034</t>
  </si>
  <si>
    <t>ตัดรด.รอการรับรู้ รับเงินโอน ธ.ไทยพาณิชย์609-3,30(41000)ม.ค.68 รายได้เงินบริการวิชาการ คณะศึกษาฯ  กิจกรรมค่ายวิทยาศาตร์  ค่ายอบรมเชิงปฏิบัติการกายวิภาคศาตร์ของสัตว์และพันธุศาสตร์ จากรร.สวัสดิ์รัตนาภิมุข จ.ตรัง ค่าธ.10%4,100 ส่วนงาน5%2,050,สสช.5%2,050,เบิก36,900จาก41,000 อว8205.01/   ลว.  ม.ค.69</t>
  </si>
  <si>
    <t>RV10000030569020035</t>
  </si>
  <si>
    <t>ตัดรด.รอการรับรู้ รับเงินโอน ธ.ไทยพาณิชย์609-3,28(15250)ม.ค.68 รายได้เงินบริการวิชาการ คณะศึกษาฯ  กิจกรรมค่ายวิทยาศาตร์ กิจกรรมส่งเสริมความเป็นเลิศทางด้านฟิสิกส์ จากรร.เมืองถลาง จ.ภูเก็ต ค่าธ.10%1,525 ส่วนงาน5%762.50,สสช.5%762.50,เบิก13,725จาก15,250 อว8205.01/   ลว.  ม.ค.69</t>
  </si>
  <si>
    <t>10/02/2569</t>
  </si>
  <si>
    <t>RV10000030569020104</t>
  </si>
  <si>
    <t>รับเงินโอน ธ.ไทยพาณิชย์609-3,2ก.พ.68 รายได้เงินบริการวิชาการ คณะศึกษาฯ  ค่าลงทะเบียนกิจกรรมค่ายเปิดโลกวิทยาศาตร์ ฟิสิกส์และดาราศาสตร์ จากรร.บูรณะรำลึก จ.ตรัง ค่าธ.10%3,500 ส่วนงาน5%1,750,สสช.5%1,750,เบิก31,500จาก35,000 อว8205.01/   ลว.14  ม.ค.69</t>
  </si>
  <si>
    <t>18/02/2569</t>
  </si>
  <si>
    <t>RV10000030569020789</t>
  </si>
  <si>
    <t>รับเงินโอน ธ.ไทยพาณิชย์609-3,1(4500x2)5(4500)10(4500)12(4500)ก.พ.69เงิน22,500  ,ตัดรด.รอการรับรู้ รับเงินโอน ธ.ไทยพาณิชย์609-3,19(4500x2)20(4500)28(4500)29(4500x2)ม.ค.69เงิน27,000  รับเงินใบนำส่ง247/69รายได้โครงการ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ค่าธ.10%4,950 ส่วนงาน5%2,475,สสช.5%2,475,เบิก44,550จาก49,500 ตามอว8205.01/ ลว.19ม.ค.69</t>
  </si>
  <si>
    <t>19/02/2569</t>
  </si>
  <si>
    <t>RV10000030569020826</t>
  </si>
  <si>
    <t>รับเงินโอน ธ.ไทยพาณิชย์609-3,10(50000)12(50000)ก.พ.69 รายได้โครงการ คณะศึกษาฯ ค่าลงทะเบียนโครงการสร้างแบบทดสอบคัดเลือกนร.เข้าศึกษาต่อห้องเรียนพิเศษฯ จากรร.วิเชียรมาตุ(50,000)และรร.อุบลรัตนราชกัญญาราชวิทยาลัย พัทลุง(50,000) ค่าธ.10%10,000 ส่วนงาน5%5,000,สสช.5%5,000,เบิก90,000จาก100,000 ตามอว8205.01/ ลว.3และ5ก.พ.69</t>
  </si>
  <si>
    <t>23/02/2569</t>
  </si>
  <si>
    <t>RV10000030569020883</t>
  </si>
  <si>
    <t>รับเงินโอน ธ.ไทยพาณิชย์5949-4,13(1000x5)18(1000x4)19(1000x2)ก.พ.69 รับเงินใบนำส่ง254/69รายได้โครงการ คณะศึกษาฯ ค่าลงทะเบียนโครงการThai-Japan Learning Together Camp จากนร.รร.สาธิตฯมัธยม และนศ.จากMomoyama Kakuin Universiry of Education ญี่ปุ่น ค่าธ.10%1,100ส่วนงาน5%550,สสช.5%550,เบิก9,900จาก11,000 ตามอว8205.01/ ลว.27ม.ค.69</t>
  </si>
  <si>
    <t>25/02/2569</t>
  </si>
  <si>
    <t>RV00021000069020390</t>
  </si>
  <si>
    <t>รับเช็คเลขที่ 10428820 ลว.09/01/2569 ธนาคารกรุงไทย สาขาพหลโยธิน39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พ.ศ.2569 (หักค่าธรรมเนียมบริการวิชาการร้อยละ 6 ของรายรับคณะศึกษาศาสตร์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PR2-2569:24/36</t>
  </si>
  <si>
    <t>27/02/2569</t>
  </si>
  <si>
    <t>RV10000030569020985</t>
  </si>
  <si>
    <t>รับเงินโอน ธ.SCB5949-4,20(2000)22(2000)ก.พ.69เงิน4,000  ,รับเงินโอนSCB609-3,19(1000x2) 20(24000)24(1000)ก.พ.69เงิน27,000  รับเงินใบนำส่ง258/69รายได้โครงการ คณะศึกษาฯ ค่าลงทะเบียนโครงการประชุมวิชาการนานาชาติ หัวข้อการเรียนรู้แห่งอนาครและนวัตกรรมดิจิทัล จากนิสิต นศ. คณาจารย์ นักวิชาการ นักวิจัยในสถาบันอุดมศึกษาทั้งในและต่างประเทศ ค่าธ.10%3,100ส่วนงาน5%1,550,สสช.5%1,550,เบิก27,900จาก31,000 ตามอว8205.01/ ลว.29ต.ค.69</t>
  </si>
  <si>
    <t>09/02/2569</t>
  </si>
  <si>
    <t>RV10000030569020076</t>
  </si>
  <si>
    <t>รับเงินโอน ธ.ไทยพาณิชย์5949-4,3ก.พ.69 รับเงินใบนำส่ง220/69รายได้โครงการ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:กิจกรรมค่าย สามศาสตร์หนึ่งโลกการเรียนรู้  จากนร.และครูรร.สาธิตฯฝ่ายมัธยม ค่าธ.10%5,225 ส่วนงาน5%2,612.50,สสช.5%2,612.50,เบิก47,025จาก52,250 ตามอว8205.02/ ลว.13ม.ค.69</t>
  </si>
  <si>
    <t>RV10000030569020986</t>
  </si>
  <si>
    <t>รับเงินโอน ธ.ไทยพาณิชย์5949-4,23(104400)ก.พ.69 รับเงินใบนำส่ง260/69รายได้โครงการ คณะมนุษย์ฯ  ค่าลงทะเบียนโครงการประชุมวิชาการระดับชาติภาคีเครือข่ายการบริหารทรัพยากรมนุษย์กลุ่มภาคใต้และการแข่งขันทักษะทางวิชาการด้านนวัตกรรมการจัดการทรัพยากรมนุษย์ระดับชาติ  จากผู้เข้าร่วมนำเสนอบทความและผู้เข้าร่วมแข่งขันทักษะทางวิชาการ ค่าธ.10%10,440ส่วนงาน5%5,220,สสช.5%5,220,เบิก93,960จาก104,400 ตามอว8205.02/ ลว.26ม.ค.69</t>
  </si>
  <si>
    <t>RV10000030569020113</t>
  </si>
  <si>
    <t>รับเงินโอนSCB609-3,2(4900+ย9,800)3(4900+ย29,400)4(ย4900)5(132300)ก.พ.69เงิน186,200 ,ตัดรด.รอการรับรู้SCB609-3,22(4900)23(4900)29(4900)30(4900x3)ม.ค.69เงิน29,400 รับเงินใบนำส่ง221/69รายได้โครงการ คณะเศรษฐศาสตร์ฯ ค่าลทบ.โครงการ วิธีวิเคราะห์การเบิกจ่ายและเชื่อมโยงระเบียบ หนังสือมท.ที่เกี่ยวข้องกับร่างโครงการ โครงการที่ได้รับอนุมัติเพื่อจ่ายเงิน การยืมเงินตามว119,ว804ฯ จากผู้บริหารและบุคลากรอปท. ค่าธ.10%21,560 ส่วนงาน5%10,780,สสช.5%10,780,เบิก194,040จาก215,600 อว8205.07/7606 ลว.10ธ.ค.68</t>
  </si>
  <si>
    <t>RV00021000069020056</t>
  </si>
  <si>
    <t>รับเงินโอนจากบัญชีเงินฝากออมทรัพย์ ธ.กรุงไทย เลขที่บัญชี 981-2-81043-9 ในวันที่ 09/01/2569 จากโรงเรียนตรังคริสเตียนศึกษา จังหวัดตรัง สำหรับรายการค่ายบริการวิชาการสำหรับสถานศึกษา : ค่ายวิทยาศาสตร์ปฏิบัติการ สำหรับนักเรียนห้องเรียนพิเศษวิทยาศาสตร์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PR2-2569:20/36 ถึง PR2-2569:20/37</t>
  </si>
  <si>
    <t>RV00021000069020175</t>
  </si>
  <si>
    <t>รับเงินโอนจากบัญชีเงินฝากออมทรัพย์ ธ.กรุงไทย เลขที่บัญชี 981-2-81043-9 ในวันที่ 21/01/2569 จากโรงเรียนควนขนุน สำหรับรายการค่ายบริการวิชาการสำหรับสถานศึกษา :  ค่ายปฏิบัติการเบื้องต้นทางด้านวิทยาศาสตร์ สำหรับนักเรียนระดับชั้นมัธยมศึกษาปีที่ 4 - 5 (หักค่าธรรมเนียมค่าบริการวิชาการร้อยละ 10 ของคณะวิทย์) ตามใบเสร็จ PR2-2569:22/6</t>
  </si>
  <si>
    <t>RV00021000069020181</t>
  </si>
  <si>
    <t>รับเงินโอนจากบัญชีเงินฝากออมทรัพย์ ธ.กรุงไทย เลขที่บัญชี 981-2-81043-9 ในวันที่ 29/01/2569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ค่ายปฏิบัติการเทคนิควิทยาศาสตร์สำหรับนักเรียนห้องเรียนพิเศษวิทยาศาสตร์ คณิตศาสตร์ และเทคโนโลยี (SMT) ระดับมัธยมศึกษาปีที่ 2 และ 5 (หักค่าธรรมเนียมค่าบริการวิชาการร้อยละ 10 ของคณะวิทย์) ตามใบเสร็จ PR2-2569:22/15</t>
  </si>
  <si>
    <t>13/02/2569</t>
  </si>
  <si>
    <t>RV00021000069020235</t>
  </si>
  <si>
    <t>รับเงินโอนจากบัญชีเงินฝากออมทรัพย์ ธ.กรุงไทย เลขที่บัญชี 981-2-81043-9 ในวันที่ 02/02/2569 จากโรงเรียนพัทลุง จังหวัดพัทลุง สำหรับรายการค่ายบริการวิชาการสำหรับสถานศึกษา : ค่ายส่งเสริมความเป็นเลิศด้านวิทยาศาสตร์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1-3 (หักค่าธรรมเนียมค่าบริการวิชาการร้อยละ 10 ของคณะวิทย์) ตามใบเสร็จ PR2-2569:22/42</t>
  </si>
  <si>
    <t>16/02/2569</t>
  </si>
  <si>
    <t>RV00021000069020241</t>
  </si>
  <si>
    <t>รับเงินโอนโครงการบริการวิชาการ เข้าบัญชี ธ.กรุงไทย สาขาควนขนุน เลขที่981-2-81043-9 วันที่ 11 กุมภาพันธ์ 2569 จากโรงเรียนขนอมพิทยา โครงการบริการวิชาการ ค่ายสร้างคนรุ่นใหม่สู่โลกเทคโนโลยีดิจิตัล วันที่ 21-22 กพ.69 (สัดส่วน 90-5-5)โดยคณะวิทยาศาสตร์ฯ ใบเสร็จเลขที่PR2-2569: 22/44</t>
  </si>
  <si>
    <t>RV00021000069020138</t>
  </si>
  <si>
    <t>รับเงินโอนจากบัญชีเงินฝากออมทรัพย์ ธ.ไทยพาณิชย์ เลขที่บัญชี 416-089435-1 ในวันที่ 03/02/2569 จากโรงเรียนสตรีทุ่งสง สำหรับเงินค่าลงทะเบียนเข้าร่วมโครงการอบรมเชิงปฏิบัติการด้านเคมีพื้นฐานเพื่อเสริมสร้างการเรียนรู้เชิงทดลองสำหรับนักเรียนห้องเรียนพิเศษวิทยาศาสตร์ (SMTE) ระดับมัธยมศึกษาตอนต้น (หักค่าธรรมเนียมบริการวิชาการร้อยละ 10 ของรายรับคณะอุตสาหกรรมเกษตรและชีวภาพ) ตามใบเสร็จ PL2-2569:2/48</t>
  </si>
  <si>
    <t>RV00021000069020171</t>
  </si>
  <si>
    <t>รับเงินโอนจากบัญชีเงินฝากออมทรัพย์ ธ.ไทยพาณิชย์ เลขที่บัญชี 416-089435-1 ในวันที่ 06/02/2569 จากโรงเรียนสตรีทุ่งสง สำหรับเงินค่าลงทะเบียนเข้าร่วมโครงการนวัตกรรมอาหารภาคใต้ : การพัฒนาผลิตภัณฑ์อาหารวีแกนจากวัตถุดิบท้องถิ่น ระดับมัธยมศึกษาตอนปลาย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PL2-2569:2/50</t>
  </si>
  <si>
    <t>RV00021000069020050</t>
  </si>
  <si>
    <t>รับเงินโอนจากบัญชีเงินฝากออมทรัพย์ ธ.ออมสิน เลขที่บัญชี 020240828481 ในวันที่ 23/01/2569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PR2-2569:20/35</t>
  </si>
  <si>
    <t>12/02/2569</t>
  </si>
  <si>
    <t>RV10000030569020173</t>
  </si>
  <si>
    <t>รับเงินโอน ธ.กรุงไทย359-3,3ก.พ.69  รับเงินใบนำส่ง244/69รายได้โครงการ LR&amp;DT ค่าลงทะเบียนโครงการอบรมเชิงปฏิบัติการ การใช้AIและเทคโนโลยีเพื่อการศกึษาในศตวรรษที่21 จากรร.สตรีพัทลุง ค่าธ.10%2,000 ส่วนงาน5%1,000,สสช.5%1,000,เบิก18,000จาก20,000 ตามอว8206.02/0028 ลว.8ม.ค.69</t>
  </si>
  <si>
    <t>26/02/2569</t>
  </si>
  <si>
    <t>RV00021000069020404</t>
  </si>
  <si>
    <t>รับเงินโอนจากบัญชีเงินฝากออมทรัพย์ ธ.ออมสิน เลขที่บัญชี 020240828481 ในวันที่ 10/02/2569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PL2-2569:3/6</t>
  </si>
  <si>
    <t>02/02/2569</t>
  </si>
  <si>
    <t>RV00021000069020012</t>
  </si>
  <si>
    <t>รับเงินโอนจากบัญชีเงินฝากออมทรัพย์ ธ.ไทยพาณิชย์ เลขที่บัญชี 416-089435-1 ในวันที่ 23/01/2569 จากสำนักงานบริหารสินทรัพย์และกีฬา มหาวิทยาลัยธรรมศาสตร์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1/2569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PR2-2569:20/22</t>
  </si>
  <si>
    <t>RV00021000069020211</t>
  </si>
  <si>
    <t>รับเงินโอนจากบัญชีเงินฝากออมทรัพย์ ธ.กรุงไทย เลขที่ 981-2-81043-9 ในวันที่ 05/02/2569(5787520+180860บ.) จากสำนักงานทดสอบทางการศึกษาและจิตวิทยา มหาวิทยาลัยศรีครินทรวิโรฒ สำหรับเงินสนับสนุนโครงการดำเนินการจัดสอบแข่งขันเพื่อบรรจุบุคคลเป็นข้าราชการหรือพนักงานส่วนท้องถิ่น พ.ศ.2568 สนามสอบมหาวิทยาลัยทักษิณ (หักค่าธรรมเนียมบริการวิชาการร้อยละ 10 จากรับของ สสช.) ตามใบเสร็จ PR2-2569:20/22</t>
  </si>
  <si>
    <t>RV10000030569020114</t>
  </si>
  <si>
    <t>ตัดรด.รอการรับรู้ รับเงินโอน ธ.ไทยพาณิชย์609-3,5(500x8)6(500x2)7(500x14)8(500x12)9(500x7)10(500x2)12(500x7)ม.ค.69 รับเงินใบนำส่ง227/69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ค่าธ.10%2,600 ส่วนงาน5%1,300,สสช.5%1,300,เบิก23,400จาก26,000 ตามอว8205.04/0553 ลว.7ต.ค.68</t>
  </si>
  <si>
    <t>11/02/2569</t>
  </si>
  <si>
    <t>RV10000030569020156</t>
  </si>
  <si>
    <t>ตัดรด.รอการรับรู้ รับเงินโอน ธ.ไทยพาณิชย์609-3,5(500x8)6(500x10)7(500x9)8(500x9)9(500x7)10(500)11(500x3)12(500x9)14(500x2)ม.ค.69 รับเงินใบนำส่ง233/69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ค่าธ.10%2,900 ส่วนงาน5%1,450,สสช.5%1,450,เบิก26,100จาก29,000 ตามอว8205.04/0553 ลว.7ต.ค.68</t>
  </si>
  <si>
    <t>RV10000030569020157</t>
  </si>
  <si>
    <t>รับเงินโอน ธ.ไทยพาณิชย์609-3,4ก.พ.69 รับเงินใบนำส่ง232/69 รายได้โครงการ วิเทศสัมพันธ์ ค่าลงทะเบียนโครงการค่ายภาษาอังกฤษ(English Camp) สำหรับนักเรียนรร.เทศบาลเขาชัยสน ค่าธ.10%2,300 ส่วนงาน5%1,150,สสช.5%1,150,เบิก20,700จาก23,000 ตามอว8205.04/0017 ลว.9ม.ค.69</t>
  </si>
  <si>
    <t>RV10000030569020158</t>
  </si>
  <si>
    <t>ตัดรด.รอการรับรู้ รับเงินโอน ธ.ไทยพาณิชย์609-3,25(600)27(600)ม.ค.69  รับเงินใบนำส่ง235-236/69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ค่าธ.10%120 ส่วนงาน5%60,สสช.5%60,เบิก1,080จาก1,200 ตามอว8205.04/0551ลว.7ต.ค.68</t>
  </si>
  <si>
    <t>RV10000030569020988</t>
  </si>
  <si>
    <t>ตัดรด.รอการรับรู้ รับเงินโอน ธ.ไทยพาณิชย์609-3,29ม.ค.69(800) ,รับเงินโอน ธ.ไทยพาณิชย์609-3,9(800)13(800x2)14(800)ก.พ.69เงิน3,200 รับเงินใบนำส่ง259/69 รายได้โครงการ วิเทศสัมพันธ์ โครงการบริการแปลเอกสาร จากนิสิต บุคลากร และบุคลากรภายนอก ค่าธ.10%400 ส่วนงาน5%200,สสช.5%200,เบิก3,600จาก4,000 ตามอว8205.04/0552 ลว.7ต.ค.68</t>
  </si>
  <si>
    <t>RV10000030569020987</t>
  </si>
  <si>
    <t>รับเงินโอน ธ.ไทยพาณิชย์609-3,19ก.พ.69 รับเงินใบนำส่ง21/69รายได้โครงการ วิทยาลัยนานาชาติ  ค่าลงทะเบียนโครงการประชุมวิชาการระดับนานาชาติภาคี ครั้งที่ 3 จากนิสิต นศ. นักวิจัย อาจารย์ นักวิชาการ และบุคคลทั่วไป ค่าธ.10%3,000ส่วนงาน5%1,500,สสช.5%1,500,เบิก27,000จาก30,000 ตามอว8205.11/0045 ลว.6ม.ค.69</t>
  </si>
  <si>
    <t>RV10000030569020041</t>
  </si>
  <si>
    <t>ตัดรด.รอการรับรู้ รับเงินโอน ธ.ไทยพาณิชย์201-9,14(34300)15(49000)21(63700+4900)22(53900)23(58800+4900x8+9800+14700+73500+63700+44100+176400)ม.ค.68 รับเงินใบนำส่ง216/69รายได้โครงการ วิทยาลัยการจัดการฯ โครงการอบรมระเบียนกระทรวงมหาดไทยว่าด้วยข้อบังคับการประชุมสภาท้องถิ่นฯ และที่แก้ไขเพิ่มเติมพร้อมทั้งศึกษาอำนาจหน้าที่ของผู้บริหาร สมาชิกสภาและบุคลากรท้องถิ่นในการช่วยเหลือแก้ไขปัญหาความเดือดร้อนของปชช. ,รวม686,000,UMDC</t>
  </si>
  <si>
    <t>RV10000030569020042</t>
  </si>
  <si>
    <t>ตัดรด.รอการรับรู้ รับเงินโอนธ.ไทยพาณิชย์201-9,12(39200)16(9800)20(4900x4)21(24500+4900x2)22(14700+9800+39200)23(4900x3+9800)24(347900)ม.ค.69 รับเงินใบนำส่ง217/69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ศูนย์พัฒนาเด็กเล็ก/รร.สังกัดอปท.,โอนรวม539,000,UM</t>
  </si>
  <si>
    <t>RV10000030569020043</t>
  </si>
  <si>
    <t>ตัดรด.รอการรับรู้ รับเงินโอนธ.ไทยพาณิชย์201-9,22(4900x2+9800x2)23(4900x2)28(58800)ม.ค.69 รับเงินใบนำส่ง218/69 รายได้โครงการ วิทยาลัยการจัดการฯ โครงการ การเพิ่มทักษะการป้องกันความรับผิดทางละเมิดของจนท. วิธีและแนวทางในการปฏิบัติเมื่อถูกหน่วยงานหรือองค์กรตรวจสอบ ทักท้วงหรือชี้มูลความผิด สรุปสาระเด็ด การพ้นจากตำแหน่งผู้บริหารฯ ตามประมวลจริยธรรม(ใหม่),โอนรวม98,000,UM</t>
  </si>
  <si>
    <t>RV10000030569020126</t>
  </si>
  <si>
    <t>รับเงินโอนธ.ไทยพาณิชย์201-9,2ก.พ.69(4900+225400) ,ตัดรด.รอการรับรู้ รับเงินโอนธ.ไทยพาณิชย์201-9,16(9800)19(14700)21(4900)23(9800+4900)26(9800)27(9800x4+4900x2+19600)28(14700x2+9800x2)29(9800x2+19600+4900)30(9800x2+4900x5)ม.ค.69เงิน259,700 รับเงินใบนำส่ง238/69 รายได้โครงการ วิทยาลัยการจัดการฯ การพัฒนาและการเพิ่มประสิทธิภาพ การจัดเก็บรายได้ของอปท.ตามพรบ.ภาษีที่ดินและสิ่งปลูกสร้างพ.ศ.2562 พรบ.ภาษีป้ายพ.ศ.2510 การผ่อนชำระภาษี การงดหรือลดค่าปรับฯ ,โอนรวม490,000,UM</t>
  </si>
  <si>
    <t>RV10000030569020127</t>
  </si>
  <si>
    <t>ตัดรด.รอการรับรู้ รับเงินโอนธ.ไทยพาณิชย์303-3,27ม.ค.69(4900) ,ตัดรด.รอการรับรู้ รับเงินโอนธ.ไทยพาณิชย์201-9,20(4900)21(4900x3)22(4900x3+29400+14700+34300)23(4900x8+14700)26(4900x8+14700)27(14700+9800x2+4900x2)28(126300+300000)ม.ค.69เงิน690,900 รับเงินใบนำส่ง237/69 รายได้โครงการ วิทยาลัยการจัดการฯ โครงการวินัยเบื้องต้นสำหรับผู้บริหาร ข้าราชการ พนงส่วนท้องถิ่น ลูกจ้างประจำและพนง.จ้างในสังกัดอปท ,โอนรวม695,800,UM</t>
  </si>
  <si>
    <t>RV10000030569020128</t>
  </si>
  <si>
    <t>รับเงินโอนธ.ไทยพาณิชย์201-9,3ก.พ.69(58800)  ,ตัดรด.รอการรับรู้ รับเงินโอนธ.ไทยพาณิชย์201-9,16(4900x2)19(9800)20(4900+9800)21(14700)22(4900x3+19600)23(4900x3)26(4900)28(186200)ม.ค.69เงิน289,100 รับเงินใบนำส่ง237/69 รายได้โครงการ วิทยาลัยการจัดการฯ โครงการแนวทางการพัฒนาศักยภาพผู้ปฏิบัติงานในอปท.เกี่ยวกับการบริหารงานบุคคลวินัยการดำเนินการทางวินัย การอุทธรณ์และการร้องทุกข์ รวมทั้งเรื่องอื่นๆที่เกี่ยวข้อง ,โอนรวม347,900,UM</t>
  </si>
  <si>
    <t>รายได้โครงการบริการวิชาการ - สรุปรายรับ(100%) จำแนกรายเดือน</t>
  </si>
  <si>
    <t>ประจำปีงบประมาณ พ.ศ. 2569   ตั้งแต่วันที่  1  ตุลาคม 2568  ถึงวันที่ 30 กันยายน 2569</t>
  </si>
  <si>
    <t>จำนวนเงินรับ  (100%)</t>
  </si>
  <si>
    <t>ต.ค.68</t>
  </si>
  <si>
    <t>พ.ย.68</t>
  </si>
  <si>
    <t>ธ.ค.68</t>
  </si>
  <si>
    <t>ม.ค.69</t>
  </si>
  <si>
    <t>ก.พ.69</t>
  </si>
  <si>
    <t>มี.ค.69</t>
  </si>
  <si>
    <t>เม.ย.69</t>
  </si>
  <si>
    <t>พ.ค.69</t>
  </si>
  <si>
    <t>มิ.ย.69</t>
  </si>
  <si>
    <t>ก.ค.69</t>
  </si>
  <si>
    <t>ส.ค.69</t>
  </si>
  <si>
    <t>ก.ย.69</t>
  </si>
  <si>
    <t>ประจำเดือนกุมภาพันธ์ 2569</t>
  </si>
  <si>
    <t>ประจำเดือนมีนาคม 2569</t>
  </si>
  <si>
    <t>ประจำเดือนเมษายน 2569</t>
  </si>
  <si>
    <t>ประจำเดือนพฤษภาคม 2569</t>
  </si>
  <si>
    <t>ประจำเดือนมิถุนายน 2569</t>
  </si>
  <si>
    <t>ประจำเดือนกรกฎาคม 2569</t>
  </si>
  <si>
    <t>ประจำเดือนสิงหาคม 2569</t>
  </si>
  <si>
    <t>ประจำเดือนกันยายน 2569</t>
  </si>
  <si>
    <t>05/03/2569</t>
  </si>
  <si>
    <t>RV10000030569030673</t>
  </si>
  <si>
    <t>ตัดรด.รอการรับรู้ รับเงินโอน ธ.ไทยพาณิชย์609-3,24(4500x2)25(4500x10)26(4500x3)ก.พ.69  รับเงินใบนำส่ง274/69รายได้โครงการ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ค่าธ.10%6,750 ส่วนงาน5%3,375,สสช.5%3,375,เบิก60,750จาก67,500 ตามอว8205.01/ ลว.24ก.พ.69</t>
  </si>
  <si>
    <t>24/03/2569</t>
  </si>
  <si>
    <t>RV10000030569030855</t>
  </si>
  <si>
    <t>รับเงินโอน ธ.ไทยพาณิชย์609-3,16มี.ค.69 รายได้โครงการ คณะศึกษาฯ ค่าลงทะเบียนโครงการสร้างแบบทดสอบคัดเลือกนร.เข้าศึกษาต่อห้องเรียนทั่วไป จากรร.วิเชียรมาตุ ค่าธ.10%5,000 ส่วนงาน5%2,500,สสช.5%2,500,เบิก45,000จาก50,000 ตามอว8205.01/0258 ลว.16มี.ค.69</t>
  </si>
  <si>
    <t>RV10000030569030847</t>
  </si>
  <si>
    <t>รับเงินโอน ธ.ไทยพาณิชย์5949-4,16มี.ค.69  รับเงินใบนำส่ง293/69รายได้โครงการ คณะมนุษย์ฯ ค่าลงทะเบียนโครงการประชุมวิชาการระดับนานาชาติ HUSOiCon จากอาจารย์/บุคลากร/บุคลากรภายนอก ค่าธ.10%44,600 ส่วนงาน5%22,300,สสช.5%22,300,เบิก401,400จาก446,000 ตามอว8205.02/ ลว.26ธ.ค.69</t>
  </si>
  <si>
    <t>RV10000030569030848</t>
  </si>
  <si>
    <t>รับเงินโอน ธ.ไทยพาณิชย์5949-4,6มี.ค.69  รับเงินใบนำส่ง292/69รายได้โครงการ คณะมนุษย์ฯ ค่าลงทะเบียนโครงการประชุมวิชาการระดับนานาชาติ HUSOiCon จากอาจารย์/บุคลากร/บุคลากรภายนอก ค่าธ.10%1,500 ส่วนงาน5%750,สสช.5%750,เบิก13,500จาก15,000 ตามอว8205.02/ ลว.26ธ.ค.69</t>
  </si>
  <si>
    <t>26/03/2569</t>
  </si>
  <si>
    <t>RV10000030569030912</t>
  </si>
  <si>
    <t>รับเงินโอนธ.ไทยพาณิชย์5949-4,25มี.ค.69 รับเงินใบนำส่ง301/69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ค่าธ.10%250ส่วนงาน5%125,สสช.5%125,เบิก2,250จาก2,500ตามอว8205.02/ ลว.30ธ.ค.68</t>
  </si>
  <si>
    <t>02/03/2569</t>
  </si>
  <si>
    <t>RV10000030569030008</t>
  </si>
  <si>
    <t>ตัดรด.รอการรับรู้SCB609-3,20(4900)26(4900x2)29(4900)ม.ค.69เงิน19,600 ,4(4900)5(4900x2+9800)6(14700+4900)10(4900x3+24500x2)11(4900x5+9800x2)12(4900x3+19600+9800x2)13(4900x3+9800+19600)16(4900x4+9800+24500)17(4900+14700+156800)18(4900)23(318500)ก.พ.69เงิน803,600 รับเงินใบนำส่ง269/69คณะเศรษฐศาสตร์ฯ โครงการวิธีวิเคราะห์การเบิกจ่ายและเชื่อมโยงระเบียบหนังสือมท.ที่เกี่ยวข้องกับร่างโครงการฯ จากผู้บริหารและบุคลากรอปท. ค่าธ. ส่วนงาน50%39,544,สสช.50%39,544,เบิก744,112จาก8,23,200 อว8205.07/7606ลว.10ธ.ค.68</t>
  </si>
  <si>
    <t>10/03/2569</t>
  </si>
  <si>
    <t>RV00021000069030131</t>
  </si>
  <si>
    <t>รับเงินโอนจากบัญชีเงินฝากออมทรัพย์ ธ.กรุงไทย เลขที่บัญชี 981-2-81043-9 ในวันที่ 04/03/2569 จากโรงเรียนสามัคคีศึกษา จังหวัดตรัง สำหรับรายการค่ายบริการวิชาการสำหรับสถานศึกษา : ค่ายคณิตศาสตร์บูรณาการสำหรับนักเรียนระดับมัธยมศึกษาตอนต้นและตอนปลาย (หักค่าธรรมเนียมค่าบริการวิชาการร้อยละ 10 ของคณะวิทย์) ตามใบเสร็จ PR2-2569:26/32</t>
  </si>
  <si>
    <t>16/03/2569</t>
  </si>
  <si>
    <t>RV00021000069030214</t>
  </si>
  <si>
    <t>รับเงินโอนจากบัญชีเงินฝากออมทรัพย์ ธ.กรุงไทย เลขที่บัญชี 981-2-81043-9 ในวันที่ 06/03/2569 จากโรงเรียนพนมเบญจา จังหวัดกระบี่ สำหรับรายการค่ายบริการวิชาการสำหรับสถานศึกษา : ค่ายวิทยาศาสตร์ปฏิบัติการสำหรับนักเรียนห้องเรียนพิเศษวิทยาศาสตร์ คณิตศาสตร์และเทคโนโลยี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PR2-2569:27/35</t>
  </si>
  <si>
    <t>RV00021000069030006</t>
  </si>
  <si>
    <t>รับเงินโอนจากบัญชีเงินฝากออมทรัพย์ ธ.ไทยพาณิชย์ เลขที่บัญชี 416-089435-1 ในวันที่ 24/02/69(598492+8บ.) จากมหาวิทยาลัยเทคโนโลยีพระจอมเกล้าพระนครเหนือ สำหรับเงินสนับสนุนโครงการพัฒนากำลังคนทักษะสูงเพื่อรองรับอุตสาหกรรมยานยนต์สมัยใหม่ งวดที่ 1 (หักค่าธรรมเนียมบริการวิชาการตามขั้นบันได จากรับของคณะวิศวกรรมศาสตร์ จากงบประมาณรวม 1,710,000 บาท) ตามใบเสร็จ PR2-2569:25/9</t>
  </si>
  <si>
    <t>27/03/2569</t>
  </si>
  <si>
    <t>RV00021000069030362</t>
  </si>
  <si>
    <t>รับเงินโอนจากบัญชีเงินฝากออมทรัพย์ ธ.กรุงไทย เลขที่บัญชี 981-2-81043-9 ในวันที่ 18-19 มี.ค.69 จากโรงเรียนทุ่งสง สำหรับรายการค่ายบริการวิชาการสำหรับสถานศึกษา : เปิดโลกวิทย์นักคิดตัวน้อย Season 1 สำหรับห้องเรียนทั่วไป และอบรมการใช้เครื่องมือวิทยาศาสตร์ ในรูปแบบ In-House Training เพื่อพัฒนาศักยภาพและทักษะการใช้เครื่องมือวิทยาศาสตร์ผ่านการจัดการเรียนรู้โดยใช้ปัญหาเป็นฐาน ครั้งที่ 1 (หักค่าธรรมเนียมค่าบริการวิชาการร้อยละ 10 ของคณะวิศวกรรมศาสตร์) ตามใบเสร็จ PR2-2569:29/10 และ PR2-2569:29/11</t>
  </si>
  <si>
    <t>RV00021000069030316</t>
  </si>
  <si>
    <t>รับเงินโอนจากบัญชีเงินฝากออมทรัพย์ ธ.ไทยพาณิชย์ เลขที่บัญชี 416-089435-1 ในวันที่ 16/03/2569 จากสำนักงานพัฒนาวิทยาศาสตร์และเทคโนโลยีแห่งชาติ สำหรับสนับสนุนโครงการศึกษาวิจัยและพัฒนาผลิตภัณฑ์ขนมขบเคี้ยวปรุงรสชนิดนุ่มจากวัตถุดิบพื้นถิ่นสำหรับผู้สูงอายุ งวดที่ 1 (หักค่าธรรมเนียมบริการวิชาการร้อยละ 10 ของรายรับคณะอุตสาหกรรมเกษตรและชีวภาพ) ตามใบเสร็จ PL2-2569:3/28</t>
  </si>
  <si>
    <t>RV10000030569030854</t>
  </si>
  <si>
    <t>รับเงินโอน ธ.กรุงไทย359-3,13มี.ค.69  รับเงินใบนำส่ง296/69รายได้โครงการ LR&amp;DT ค่าลงทะเบียนโครงการ การประยุกต์ใช้ปัญญาประดิษฐ์AIเพื่อการเรียนรู้ของนักเรียน จากรร.วัดคลองใหญ่ ค่าธ.10%2,000 ส่วนงาน5%1,000,สสช.5%1,000,เบิก18,000จาก20,000 ตามอว8206.02/0293 ลว.13มี.ค.69</t>
  </si>
  <si>
    <t>09/03/2569</t>
  </si>
  <si>
    <t>RV00021000069030105</t>
  </si>
  <si>
    <t>รับเงินโอนจากบัญชีเงินฝากออมทรัพย์ ธ.ออมสิน เลขที่บัญชี 020240828481 ในวันที่ 27/06/69(ปรับลดรายได้รอรับรู้ JV00021000069020068)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PL2-2569:3/16</t>
  </si>
  <si>
    <t>RV00021000069030107</t>
  </si>
  <si>
    <t>รับเงินโอนจากบัญชีเงินฝากออมทรัพย์ ธ.ออมสิน เลขที่บัญชี 020240828481 ในวันที่ 27/06/69(ปรับลดรายได้รอรับรู้ JV00021000069020068) จากผู้เข้าร่วมโครงการ สำหรับเงินค่าบริการตาม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(หักค่าธรรมเนียมบริการวิชาการร้อยละ 10 จากรายรับสถาบันวิจัยและพัฒนา) ตามใบเสร็จ PL2-2569:3/15</t>
  </si>
  <si>
    <t>RV00021000069030315</t>
  </si>
  <si>
    <t>รับเงินโอนจากบัญชีเงินฝากออมทรัพย์ ธ.ไทยพาณิชย์ เลขที่บัญชี 416-089435-1 ระหว่างวันที่ 26-27 มี.ค.69 และวันที่ 5-19 ก.พ.69 และวันที่ 4-14 มี.ค.69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2026 (หักค่าธรรมเนียมบริการวิชาการร้อยละ 10 ของรายรับสถาบันวิจัยและนวัตกรรม) ตามใบเสร็จ PL2-2569:3/27</t>
  </si>
  <si>
    <t>20/03/2569</t>
  </si>
  <si>
    <t>RV00021000069030223</t>
  </si>
  <si>
    <t>รับเงินโอนจากบัญชีเงินฝากออมทรัพย์ ธ.ไทยพาณิชย์ เลขที่บัญชี 416-089435-1 ในวันที่ 11/03/2569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พ.ศ.2569 สนามสอบมหาวิทยาลัยทักษิณ วิทยาเขตสงขลา (หักค่าธรรมเนียมบริการวิชาการร้อยละ 10 จากรับของ สสช.) ตามใบเสร็จ PR2-2569:27/45</t>
  </si>
  <si>
    <t>04/03/2569</t>
  </si>
  <si>
    <t>RV10000030569030075</t>
  </si>
  <si>
    <t>ตัดรด.รอการรับรู้ รับเงินโอน ธ.ไทยพาณิชย์609-3,26ก.พ.69(16800) รับเงินใบนำส่ง270/69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ค่าธ.10%1,680 ส่วนงาน5%840,สสช.5%840,เบิก15,120จาก16,800 ตามอว8205.04/0551ลว.7ต.ค.68</t>
  </si>
  <si>
    <t>RV10000030569030076</t>
  </si>
  <si>
    <t>ตัดรด.รอการรับรู้ รับเงินโอน ธ.ไทยพาณิชย์609-3,9(500x35)10(500x17)11(500x2)12(500x9)13(500x4)14(500x4)15(500x10)16(500x3)ก.พ.69 รับเงินใบนำส่ง272/69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ค่าธ.10%4,200 ส่วนงาน5%2,100,สสช.5%2,100,เบิก16,650จาก37,800ตามอว8205.04/0553 ลว.7ต.ค.68</t>
  </si>
  <si>
    <t>RV10000030569030077</t>
  </si>
  <si>
    <t>ตัดรด.รอการรับรู้ รับเงินโอน ธ.ไทยพาณิชย์609-3,27ก.พ.69(28,000) รับเงินใบนำส่ง271/69 รายได้โครงการ วิเทศสัมพันธ์ ค่าลงทะเบียนโครงการอบรมภาษาอังกฤษเข้มข้น1และ2(Intensive English I and II)สำหรับนิสิตครูตำรวจตระเวนชายแดน ค่าธ.10%2,800 ส่วนงาน5%1,400,สสช.5%1,400,เบิก25,200จาก28,000ตามอว8205.04/0553 ลว.7ต.ค.68</t>
  </si>
  <si>
    <t>RV10000030569030674</t>
  </si>
  <si>
    <t>ตัดรด.รอการรับรู้ รับเงินโอน ธ.ไทยพาณิชย์609-3,25(600x8)26(600x11)27(600)ก.พ.69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ค่าธ.10%1,200 ส่วนงาน5%600,สสช.5%600,เบิก10,800จาก12,000 ตามอว8205.04/0551ลว.7ต.ค.68</t>
  </si>
  <si>
    <t>RV10000030569030050</t>
  </si>
  <si>
    <t>ตัดรด.รอการรับรู้ รับเงินโอนธ.ไทยพาณิชย์201-9,6(19600)10(4900)12(9800+14700)13(4900)15(230300)ก.พ.69 รับเงินใบนำส่ง267/69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ศูนย์พัฒนาเด็กเล็ก/รร.สังกัดอปท.,โอนรวม284,200,UM</t>
  </si>
  <si>
    <t>RV10000030569030051</t>
  </si>
  <si>
    <t>ตัดรด.รอการรับรู้ รับเงินโอนธ.ไทยพาณิชย์201-9,9(58800)11(19600)12(53900)13(49000)14(100000+42100)ก.พ.69 รับเงินใบนำส่ง268/69 รายได้โครงการ วิทยาลัยการจัดการฯ โครงการอบรมหลักสูตรศึกษาอำนาจหน้าที่ของผู้บริหาร สมาชิกสภาละบุคลากรท้องถิ่นในการช่วยเหลือแก้ไขปัญหาความเดือดร้อนของปชช.พร้อมทั้งหลักเกณธฑ์การเบิกจ่ายเงินช่วยเหลือประชมชน แนวทางการบริหารงปม. การเงินการคลัง ภายใต้แนวทางการเบิกจ่ายเงิน,โอนรวม323,400,UM</t>
  </si>
  <si>
    <t>RV10000030569030723</t>
  </si>
  <si>
    <t>ตัดรด.รอการรับรู้ รับเงินโอน ธ.ไทยพาณิชย์201-9,5(4900)10(4900)12(4900)16(4900)17(4900)18(4900x4)19(4900x2+14700)20(14700+4900x2)23(102900)ก.พ.69  รับเงินใบนำส่ง282/69 รายได้โครงการ วิทยาลัยการจัดการฯ โครงการอบรมหลักสูตรการปรับเป็นพินัย กม.ที่เปลี่ยนเป็นปรับเป็นพินัย การแสวงหาข้อเท็จจริงเบื้องต้น การแจ้งข้อกล่าวหา กระบวนการออกคำสั่งปรับเป็นพินัย เรืองแล้วเสร็จ คณะกก.ปรับเป็นพินัย ตัวอย่างคดี พร้อมการฝึกปฏิบัติ,รวม196,000,UMDC</t>
  </si>
  <si>
    <t>RV10000030569030724</t>
  </si>
  <si>
    <t>ตัดรด.รอการรับรู้ รับเงินโอนธ.ไทยพาณิชย์201-9,10(19600)12(29400x2)13(4900)16(29400+19600+9800)18(34300+14700)19(9800+14700x2+4900+29400)20(4900x2+9800+24500+29400)22(100000x3+72400)ก.พ.69 รับเงินใบนำส่ง280/69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ศูนย์พัฒนาเด็กเล็ก/รร.สังกัดอปท.,โอนรวม710,500,UM</t>
  </si>
  <si>
    <t>RV10000030569030725</t>
  </si>
  <si>
    <t>ตัดรด.รอการรับรู้ รับเงินโอน ธ.ไทยพาณิชย์201-9,13(4900)20(4900)29(4900)ม.ค.69เงิน14,700  ,3(4900)6(9800)10(9800)11(4900)12(9800)16(9800+4900x2)17(4900+19600)18(4900+9800x3)23(230300)27(4900x3)ก.พ.69เงิน362,600   รับเงินใบนำส่ง281/69 รายได้โครงการ วิทยาลัยการจัดการฯ โครงการอบรมหลักสูตรเทคนิคการดำเนินการความรับผิดทางละเมิดกรณีเจ้าหน้าที่กระทำละเมิดต่อหน่วยงานของรัฐและกรณีเจ้าหน้าที่ของรัฐกระทำละเมิดต่อบุคคลภายนอกของอปท. รวม377,300,UMDC</t>
  </si>
  <si>
    <t>11/03/2569</t>
  </si>
  <si>
    <t>RV10000030569030741</t>
  </si>
  <si>
    <t>ตัดรด.รอการรับรู้ รับเงินโอน ธ.ไทยพาณิชย์201-9,17(19600)19(4900)20(9800+34300)23(4900x5)24(176400)ก.พ.69 รับเงินใบนำส่ง285/69 รายได้โครงการ วิทยาลัยการจัดการฯ โครงการพัฒนาทักษะการประชุมสภาท้องถิ่นตามระเบียบกระทรวงมหาดไทยฯ และที่แก้ไขเพิ่มเติมพร้อมทั้งการจัดทำบริการสาธารณะ กิจกรรมสาธารณะและการช่วยเหลือปชช.ภมยใต้กม.ที่เกี่ยวข้อง รวม269,500,UMDC</t>
  </si>
  <si>
    <t>RV10000030569030743</t>
  </si>
  <si>
    <t>รับเงินโอน ธ.ไทยพาณิชย์201-9,2(58800)9(19600)มี.ค.69เงิน78,400   ,ตัดรด.รอการรับรู้ รับเงินโอน ธ.ไทยพาณิชย์201-9,29ม.ค.69(4900)  ,20(4900)23(4900)26(4900)ก.พ.69เงิน14,700  รับเงินใบนำส่ง286/69 รายได้โครงการ วิทยาลัยการจัดการฯ โครงการอบรมหลักสูตรการปรับเป็นพินัย กม.ที่เปลี่ยนเป็นปรับเป็นพินัย การแสวงหาข้อเท็จจริงเบื้องต้น การแจ้งข้อกล่าวหา กระบวนการออกคำสั่งปรับเป็นพินัย เรืองแล้วเสร็จ คณะกก.ปรับเป็นพินัย ตัวอย่างคดี พร้อมการฝึกปฏิบัติ,รวม98,000,UMDC</t>
  </si>
  <si>
    <t>RV10000030569030744</t>
  </si>
  <si>
    <t>รับเงินโอนSCB201-9,2(5300+106000)มี.ค.69เงิน111,300  ,ตัดรด.รอการรับรู้ SCB201-9,13(10600)24(26500)25(5300x2)26(5300x2)ก.พ.69เงิน58,300  รับเงินใบนำส่ง284/69 รายได้โครงการ วิทยาลัยการจัดการฯ โครงการอบรมการพัฒนาศักยภาพบุคลากรในการปฏิบัติหน้าที่คณะกก.จัดซื้อจัดจ้างการจัดทำร่างรายละเอียดขอบเขตงานทั้งโครงการTOR การจัดทำราคากลางงานก่อสร้าง การพิจารณาผลการจัดซื้อจัดจ้าง การบริหารสัญญา การควบคุมงานก่อสร้างด้วยโปรแกรมการวางแผนงานและบริหารโครงการก่อสร้าExcel365+AI,รวม98,000,UMDC</t>
  </si>
  <si>
    <t>13/03/2569</t>
  </si>
  <si>
    <t>RV10000030569030810</t>
  </si>
  <si>
    <t>ตัดรด.รอการรับรู้SCB201-9,11(4900)17(14700)18(4900)23(9800)24(4900)26(4900x2)27(14700+4900)ก.พ.69เงิน68,600 ,รับเงินโอนSCB201-9,2(9800+19600)3(14700)4(4900x2)5(4900x3)6(4900+9800)9(78400)มี.ค.69เงิน161,700 ใบนำส่ง291/69 รายได้โครงการ วิทยาลัยการจัดการฯ โครงการการจัดทำแผนพัฒนาการศึกษา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ศูนย์พัฒนาเด็กเล็ก/รร.สังกัดอปท.รวม230,300,UM</t>
  </si>
  <si>
    <t>RV10000030569030811</t>
  </si>
  <si>
    <t>ตัดรด.รอการรับรู้ รับเงินโอน ธ.ไทยพาณิชย์201-9,28ม.ค.69(4900) ,23ก.พ.69(4900) ,รับเงินโอน ธ.ไทยพาณิชย์201-9,2(4900)4(4900)5(4900)6(4900)9(4900+58800)มี.ค.69เงิน83,300 ใบนำส่ง290/69 รายได้โครงการ วิทยาลัยการจัดการฯ โครงการครบเครื่องเรื่องละเมิด ปัญหา แนวทางปฏิบัติ การสอบสวนความรับผิดทางละเมิดของเจ้าหน้าที่ ความรับผิดอย่างอื่น ลาภมิควรได้และการติดตามเอาทรัพย์คืน รวม93,100,UM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</si>
  <si>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4) พ.ศ.2569 (ประกาศ ณ วันที่ 17 เมษายน พ.ศ. 2569) </t>
  </si>
  <si>
    <t>10/04/2569</t>
  </si>
  <si>
    <t>RV10000030569040652</t>
  </si>
  <si>
    <t>ตัดรด.รอการรับรู้ SCB609-3,25(2500x3)26(2500)27(2500x5)ก.พ.69เงิน22,500 ,17(2500x2)19(2500)20(2500)23(2500)24(2500x23)26(2500)มี.ค.69เงิน72,500 รับเงินใบนำส่ง321/69 รายได้โครงการ คณะศึกษาฯ ค่าลงทะเบียนโครงการการใช้ปัญญาประดิษฐ์ในกาวิจัยเพื่อพัฒนาผลงานเลื่อนวิทยฐานะและประเด็นท้าทายPAสำหรับครูผู้สอนและบุคลากรทางการศึกษา จากครูประถมและมัธยมฯ ปฐมวัย และบุคลากรทางการศึกษา  ค่าธ.10%9,500 ส่วนงาน5%4,750,สสช.5%4,750,เบิก85,500จาก95,000ตามอว8205.01/  ลว.24ก.พ.69</t>
  </si>
  <si>
    <t>24/04/2569</t>
  </si>
  <si>
    <t>RV10000030569040840</t>
  </si>
  <si>
    <t>ตัดรด.รอการรับรู้ รับเงินโอน ธ.ไทยพาณิชย์609-3,30(8000)31(5000)31(13000)มี.ค.69เงิน26,000  ,รับเงินโอน ธ.ไทยพาณิชย์309-3,3(14000+13000)10(2000x3)เม.ย.69เงิน33,000 รับเงินใบนำส่ง349/69 รายได้โครงการ คณะศึกษาฯ ค่าลงทะเบียนโครงการนวัตกรรมวิชาชีพครูเพื่อการเรียนรู้ตลอดชีวิตสำหรับครูยุคใหม่  ค่าธ.10%5,900 ส่วนงาน5%2,950,สสช.5%2,950,เบิก53,100จาก59,000ตามอว8205.01/  ลว.3ก.พ.69</t>
  </si>
  <si>
    <t>27/04/2569</t>
  </si>
  <si>
    <t>RV10000030569040897</t>
  </si>
  <si>
    <t>รับเงินโอนKTB359-3,17เม.ย.69(60)  ,ตัดรด.รอการรับรู้KTB359-3,19(9100)21(9100)25(9100)26(9100)27(9100-30)28(9100)พ.ย.68เงิน54,570  ,1(18200)3(9100)4(9100x3)8(9100-30+9100+9000+100)11(9100)25(9100)29(9100)ธ.ค.68เงิน109,170 ,9(9100)12(9100)ม.ค.69เงิน18,200 รับเงินใบนำส่ง353/69รายได้โครงการ คณะศึกษาฯ ค่าสมนาคุณในการตรวจประเมินงานที่เกิดจากการปฏิบัติหน้าที่(ผลการปฏิบัติงานและผลงานทางวิชาการ)เพื่อเลื่อนวิทยาฐานะฯ รอบเดือนเม.ย.68 ค่าธ.10%18,200 ส่วนงาน5%9,100,สสช.5%9,100,เบิก163,800จาก182,000</t>
  </si>
  <si>
    <t>03/04/2569</t>
  </si>
  <si>
    <t>RV10000030569040670</t>
  </si>
  <si>
    <t>ตัดรด.รอการรับรู้ รับเงินโอน ธ.ไทยพาณิชย์5949-4,25มี.ค.69 รับเงินใบนำส่ง-/69รายได้โครงการ คณะมนุษย์ฯ ค่าลงทะเบียนโครงการShort-Term Practical Language and Cultural Exchange Program for Secondary School Student จากนร.รร.สาธิตฯมัธยม ค่าธ. ส่วนงาน50%41,920,สสช.50%41,920,เบิก792,160จาก876,000 ตามอว8206.02/  ลว.31ต.ค.68,โอน876,000</t>
  </si>
  <si>
    <t>30/04/2569</t>
  </si>
  <si>
    <t>RV10000030569041005</t>
  </si>
  <si>
    <t>รับเงินโอนธ.ไทยพาณิชย์5949-4,27เม.ย.69 รับเงินใบนำส่ง375/69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ค่าธ.10%150 ส่วนงาน5%75,สสช.5%75,เบิก1,350จาก1,500ตามอว8205.02/   ลว.  30 ธ.ค.68</t>
  </si>
  <si>
    <t>RV10000030569040669</t>
  </si>
  <si>
    <t>รับเงินโอน ธ.ไทยพาณิชย์609-3,1เม.ย.69 รับเงินใบนำส่ง308/69 รายได้โครงการ คณะเศรษฐศาสตร์ฯ ค่าลงทะเบียนโครงการเส้นทางสู่นักวิจัยสถาบันมือโปร: กลยุทธ์พิชิตตำแหน่งชำนาญการพิเศษ จากบุคลากรภายใน/ภายนอกคณะ ค่าธ.10%3,500 ส่วนงาน5%1,750,สสช.5%1,750,เบิก31,500จาก35,000 ตามอว8205.07/0988 ลว.11ก.พ.68</t>
  </si>
  <si>
    <t>RV10000030569040757</t>
  </si>
  <si>
    <t>ตัดรด.รอการรับรู้ รับเงินโอน ธ.ไทยพาณิชย์609-3,2(3500)18(3500)26(3500)27(3500)31(38500)มี.ค.69 รับเงินใบนำส่ง352/69 รายได้โครงการ คณะเศรษฐศาสตร์ฯ ค่าลงทะเบียนโครงการปลดล๊อกทักษะงานเขียนคู่มือปฏิบัติงาน :เปลี่ยนงานประจำให้เป็นผลงานเพื่อก้าวเข้าสู่ตำแหน่งชำนาญการ  ค่าธ.10%5,250 ส่วนงาน5%2,625,สสช.5%2,625,เบิก47,250จาก52,500ตามอว8205.07/0989  ลว.11ก.พ.69</t>
  </si>
  <si>
    <t>RV10000030569040894</t>
  </si>
  <si>
    <t>ตัดรด.รอการรับรู้ รับเงินโอน ธ.ไทยพาณิชย์609-3,18(4900)20(4900)26(4900x2)31(4900x2)มี.ค.69เงิน29,400  ,รับเงินโอน ธ.ไทยพาณิชย์609-3,1(4900)2(19600+24500+9800+4900x9)3(4900x4+ย24,500)4(53900)7(4900x2+14700)8(166600)เม.ย.69เงิน392,000  รับเงินใบนำส่ง354-355/69 รายได้โครงการ คณะเศรษฐศาสตร์ฯ ค่าลงทะเบียนโครงการการปฏิบัติงานด้านการเงิน การตรวจฎีกา การจัดทำเอกสารประกอบฎีกา(Level5)ฯ รุ่นที่2-3  ค่าธ.10%42,140 ส่วนงาน5%21,070,สสช.5%21,070,เบิก379,260จาก421,400ตามอว8205.07/   ลว.  ก.พ.69</t>
  </si>
  <si>
    <t>20/04/2569</t>
  </si>
  <si>
    <t>RV00021000069040158</t>
  </si>
  <si>
    <t>รับเงินโอนจากบัญชีเงินฝากออมทรัพย์ ธ.ไทยพาณิชย์ เลขที่บัญชี 416-089435-1 ในวันที่ 09/04/2569 จากนายปฐมพงศ์ สมพร สำหรับเงินค่าลงทะเบียนประชุมวิชาการระดับชาติ เทคโนโลยีและนวัตกรรมการเกษตร ครั้งที่ 3 The 3rd National Conference of Technology and Agricultural Innovation (หักค่าธรรมเนียมบริการวิชาการร้อยละ 10 จากรับของคณะเทคโนโลยีและการพัฒนาชุมชน) ตามใบเสร็จ PL2-2569:3/38</t>
  </si>
  <si>
    <t>23/04/2569</t>
  </si>
  <si>
    <t>RV00021000069040263</t>
  </si>
  <si>
    <t>รับเงินโอนจากบัญชีเงินฝากออมทรัพย์ ธ.ไทยพาณิชย์ เลขที่บัญชี 416-089435-1 ในวันที่ 17/04/2569 จากนางสาวบุษยรัตน์ หมอกมัว สำหรับเงินค่าลงทะเบียนประชุมวิชาการระดับชาติ เทคโนโลยีและนวัตกรรมการเกษตร ครั้งที่ 3 The 3rd National Conference of Technology and Agricultural Innovation (หักค่าธรรมเนียมบริการวิชาการร้อยละ 10 จากรับของคณะเทคโนโลยีและการพัฒนาชุมชน) ตามใบเสร็จ PL2-2569:3/44</t>
  </si>
  <si>
    <t>09/04/2569</t>
  </si>
  <si>
    <t>RV00021000069040064</t>
  </si>
  <si>
    <t>รับเงินโอนจากบัญชีเงินฝากออมทรัพย์ ธ.กรุงไทย เลขที่บัญชี 981-2-81043-9 ในวันที่ 19/03/2569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3 (หักค่าธรรมเนียมค่าบริการวิชาการร้อยละ 10 ของคณะวิทย์) ตามใบเสร็จ PR2-2569:30/31</t>
  </si>
  <si>
    <t>21/04/2569</t>
  </si>
  <si>
    <t>RV00021000069040215</t>
  </si>
  <si>
    <t>รับเงินโอนจากบัญชีเงินฝากออมทรัพย์ ธ.กรุงไทย เลขที่บัญชี 981-2-81043-9 ในวันที่ 20/04/69 จากโรงเรียนทุ่งสง จังหวัดนครศรีธรรมราช สำหรับรายการค่ายบริการวิชาการสำหรับสถานศึกษา : กิจกรรมเปิดโลกวิทย์นักคิดตัวน้อย Season 1 ครั้งที่ 2 และการจัดอบรมการใช้เครื่องมือวิทยาศาสตร์ ในรูปแบบ In-House Training เพื่อพัฒนาศักยภาพและทักษะการใช้เครื่องมือวิทยาศาสตร์ผ่านการจัดการเรียนรู้โดยใช้ปัญหาเป็นฐานครั้งที่ 2 (หักค่าธรรมเนียมค่าบริการวิชาการร้อยละ 10 ของคณะวิทย์) ตามใบเสร็จ PR2-2569:34/36 - 34/37</t>
  </si>
  <si>
    <t>08/04/2569</t>
  </si>
  <si>
    <t>RV00021000069040056</t>
  </si>
  <si>
    <t>รับเงินโอนจากบัญชีเงินฝากออมทรัพย์ ธ.ไทยพาณิชย์ เลขที่บัญชี 416-089435-1 ในวันที่ 06/02/2569 จากบริษัท เอแอลเอส แลบอราทอรี กรุ๊ป (ประเทศไทย) จำกัด สำหรับรายการว่าจ้างให้ดำเนินการประเมินเงากระพริบโรงไฟฟ้าพลังงานลมของ บริษัท บีซีพีจี วินด์ (ลิกอร์) จำกัด (หักค่าธรรมเนียมบริการวิชาการร้อยละ 10 จากรับของคณะวิศวกรรมศาสตร์) ตามใบเสร็จ PR2-2569:30/28</t>
  </si>
  <si>
    <t>22/04/2569</t>
  </si>
  <si>
    <t>RV00021000069040238</t>
  </si>
  <si>
    <t>รับเงินโอนจากบัญชีเงินฝากออมทรัพย์ ธ.ไทยพาณิชย์ เลขที่บัญชี 416-089435-1 ในวันที่ 1-14 มี.ค.69 จากผู้เข้าร่วมโครงการ สำหรับเงินค่าลงทะเบียนโครงการการจำลองระบบผลิตไฟฟ้าพลังงานแสงอาทิตย์แบบเชื่อมต่อกับกริดโดยใช้โปรแกรม PVSyst (หักค่าธรรมเนียมบริการวิชาการร้อยละ 10 จากรับของคณะวิศวกรรมศาตร์) ตามใบเสร็จ PL2-2569:3/43</t>
  </si>
  <si>
    <t>RV00021000069040260</t>
  </si>
  <si>
    <t>รับเงินโอนจากบัญชีเงินฝากออมทรัพย์ ธ.ไทยพาณิชย์ เลขที่บัญชี 403-487220-3 ในวันที่ 18/11/2569 จากอุทยานวิทยาศาสตร์ มหาวิทยาลัยสงขลานครินทร์ วิทยาเขตหาดใหญ่ สำหรับค่าธรรมเนียมบริการวิชาการ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สำหรับโครงการ เรื่อง การพัฒนาระบบจัดการกลิ่นภายในฟาร์มสุกรโดยใช้แหล่งพลังงานที่เป็นมิตรต่อสิ่งแวดล้อม ให้กับห้างหุ้นส่วนจำกัด ศุภากรคอนโทรล (คณะวิศวกรรมศาสตร์) ตามใบเสร็จ PR2-2569:35/13</t>
  </si>
  <si>
    <t>RV00021000069040218</t>
  </si>
  <si>
    <t>รับเงินโอนจากบัญชีเงินฝากออมทรัพย์ ธ.ไทยพาณิชย์ เลขที่บัญชี 416-089435-1 ในวันที่ 25-31 มี.ค.69 และวันที่ 1-16 เม.ย.69 จากผู้เข้าร่วมโครงการ สำหรับเงินค่าลงทะเบียนเข้าร่วมโครงการค่าย ABI BOOST CAMP 2026 ตอน เปิดแฟ้มสูตรคดีลับ The cosmetic and Food Formula (หักค่าธรรมเนียมบริการวิชาการร้อยละ 10 จากรับของคณะ อกช.) ตามใบเสร็จ PR2-2569:3/40</t>
  </si>
  <si>
    <t>RV00021000069040273</t>
  </si>
  <si>
    <t>รับเงินโอนจากบัญชีเงินฝากออมทรัพย์ ธ.ไทยพาณิชย์ เลขที่บัญชี 416-089435-1 ในวันที่ 16-17 เม.ย.69 จากผู้เข้าร่วมโครงการ สำหรับเงินค่าลงทะเบียนเข้าร่วมโครงการค่าย ABI BOOST CAMP 2026 ตอน เปิดแฟ้มสูตรคดีลับ The cosmetic and Food Formula (หักค่าธรรมเนียมบริการวิชาการร้อยละ 10 จากรับของคณะ อกช.) ตามใบเสร็จ PR2-2569:3/45</t>
  </si>
  <si>
    <t>RV00021000069040350</t>
  </si>
  <si>
    <t>รับเงินโอนจากบัญชีเงินฝากออมทรัพย์ ธ.ไทยพาณิชย์ เลขที่บัญชี 416-089435-1 ในวันที่ 21/04/69(215188บ.) และวันที่ 23/04/69(12บ.) จากศูนย์ศึกษาการพัฒนาพิกุลทองอันเนื่องมาจากพระราชดำริ กรมพัฒนาที่ดิน นราธิวาส สำหรับเงินว่าจ้างพัฒนาผลิตภัณฑ์และบรรจุภัณฑ์ต้นแบบจำนวน 8 ผลิตภัณฑ์ ภายใต้ใบสั่งจ้างเลขที่ 1551/2568 (หักค่าธรรมเนียมบริการวิชาการร้อยละ 10 ของรายรับคณะอุตสาหกรรมเกษตรและชีวภาพ) ตามใบเสร็จ PR2-2569:35/44</t>
  </si>
  <si>
    <t>17/04/2569</t>
  </si>
  <si>
    <t>RV00021000069040137</t>
  </si>
  <si>
    <t>รับเงินโอนจากบัญชีเงินฝากออมทรัพย์ ธ.ออมสิน เลขที่บัญชี 020240828481 ในวันที่ 31/03/2569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PR2-2569:33/44</t>
  </si>
  <si>
    <t>RV10000030569040724</t>
  </si>
  <si>
    <t>รับเงินโอน ธ.กรุงไทย359-3,11เม.ย.69  รับเงินใบนำส่ง348/69รายได้โครงการ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เวชกรรมขั้นตอนที่2ประจำปี2569ครั้งที่2ด้วยระบบคอมพิวเตอร์(e-Exam)ให้แก่นศ.แพทย์ฯ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ค่าธ.10%22,925 ส่วนงาน5%11,462.50,สสช.5%11,462.50,เบิก206,325จาก229,250 ตามอว8206.02/0003ลว.2เม.ย.69,โอน229,250</t>
  </si>
  <si>
    <t>RV10000030569040754</t>
  </si>
  <si>
    <t>รับเงินโอน ธ.กรุงไทย359-3,21(893738)23(12)เม.ย.69  รับเงินใบนำส่ง351/69รายได้โครงการ LR&amp;DT ค่าลงทะเบียนโครงการจัดสอบคัดเลือกบุคคลเข้ารับราชการ ภาค ก ด้วยระบบอิเล็กทรอนิกส์(e-Exam) ประจำปี พ.ศ.2569 ครั้งที่1จากสำนักงาน ก.พ. ค่าธ. ส่วนงาน50%42,718.75,สสช.50%42,718.75,เบิก808,312.50จาก893,750 ตามอว8206.02/0216ลว.26ก.พ.69  รวม893,750</t>
  </si>
  <si>
    <t>RV00021000069040084</t>
  </si>
  <si>
    <t>รับเงินโอนจากบัญชีเงินฝากออมทรัพย์ ธ.ไทยพาณิชย์ เลขที่บัญชี 416-089435-1 ในวันที่ 23-27 ก.พ.69 และวันที่ 2-27 มี.ค.69 จากผู้เข้าร่วมโครงการ สำหรับเงินค่าลงทะเบียนโครงการอบรมเชิงปฏิบัติการ การสร้างกระบวนการมีส่วนร่วมการจัดการขยะในชุมชนและโรงเรียน ภายใต้โครงการอนุรักษ์พันธุกรรมพืชฯ ประจำปีงบประมาณ 2569 (หักค่าธรรมเนียมบริการวิชาการร้อยละ 10 จากรับของสถาบันวิจัยฯ) ตามใบเสร็จ PL2-2569:3/33</t>
  </si>
  <si>
    <t>RV10000030569040649</t>
  </si>
  <si>
    <t>ตัดรด.รอการรับรู้ รับเงินโอน ธ.ไทยพาณิชย์609-3,19มี.ค.69 รับเงินใบนำส่ง320/69 รายได้โครงการ คณะศึกษาฯ ค่าลงทะเบียนกิจกรรมค่ายวิทยาศาสตร์นักเรียนกลุ่มPETCH-Pสำหรับนร.(ห้องเรียนพิเศษ) ม.4 จากรร.อัครศาสตร์วิทยา (มูลนิธิ) จ.นราธิวาส ค่าธ.10%3,150 ส่วนงาน5%1,575,สสช.5%1,575,เบิก28,350จาก31,500 ตามอว8205.01/   ลว.11มี.ค.69</t>
  </si>
  <si>
    <t>RV10000030569040668</t>
  </si>
  <si>
    <t>ตัดรด.รอการรับรู้ รับเงินโอน ธ.ไทยพาณิชย์609-3,5(800)6(800)24(800x2)25(800x2)30(800x4)31(800)มี.ค.69 รับเงินใบนำส่ง308/69 รายได้โครงการ วิเทศสัมพันธ์ โครงการบริการแปลเอกสาร จากนิสิต บุคลากร และบุคลากรภายนอก ค่าธ.10%880 ส่วนงาน5%440,สสช.5%480,เบิก7,920จาก8,800 ตามอว8205.04/0552 ลว.7ต.ค.68</t>
  </si>
  <si>
    <t>RV10000030569040841</t>
  </si>
  <si>
    <t>ตัดรด.รอการรับรู้ รับเงินโอน ธ.ไทยพาณิชย์609-3,25(300x5)27(300)28(300x2)29(300)30(ตัด300จาก900+300)31(300x2)มี.ค.69เงิน3,900   ,1(ตัด300จาก900+300)2(300)3(300)4(300)6(900)7(300x2)8(300)9(300x5+900)10(300x12)เม.ย.69เงิน9,300  รับเงินใบนำส่ง347/69 รายได้โครงการ วิเทศสัมพันธ์ ค่าลงทะเบียนโครงการจัดสอบTSU-TEP (Intensive Study Program)ภาคฤดูร้อน สำหรับนิสิตม.ทักษิณ ค่าธ.10%1,320 ส่วนงาน5%660,สสช.5%660,เบิก11,880จาก13,200 ตามอว8205.04/0180ลว.20มี.ค.69</t>
  </si>
  <si>
    <t>RV10000030569040842</t>
  </si>
  <si>
    <t>รับเงินโอน ธ.ไทยพาณิชย์609-3,16(300)17(300x3)18(300)19(300)เม.ย.69  รับเงินใบนำส่ง350/69 รายได้โครงการ วิเทศสัมพันธ์ ค่าลงทะเบียนโครงการจัดสอบTSU-TEP (Intensive Study Program)ภาคฤดูร้อน สำหรับนิสิตม.ทักษิณ ค่าธ.10%180 ส่วนงาน5%90,สสช.5%90,เบิก1,620จาก1,800 ตามอว8205.04/0180ลว.20มี.ค.69</t>
  </si>
  <si>
    <t>RV10000030569041006</t>
  </si>
  <si>
    <t>รับเงินโอน ธ.ไทยพาณิชย์609-3,9(800x7)10(800)11(800)13(800)16(800x5)17(800)19(800)21(800x3)22(800x3)23(800)24(800)25(800)เม.ย.69  รับเงินใบนำส่ง376/69รายได้โครงการ วิเทศสัมพันธ์  โครงการบริการแปลเอกสาร จากบุคลากรภายนอก ค่าธ.10%2,080ส่วนงาน5%1,040,สสช.5%1,040,เบิก18,720จาก20,800  อว8202.04/0552  ลว.7ต.ค.68</t>
  </si>
  <si>
    <t>RV10000030569040759</t>
  </si>
  <si>
    <t>ตัดรด.รอการรับรู้ รับเงินโอน ธ.ไทยพาณิชย์609-3,2(15000)9(32400+2500)14(3000)15(3000x2+3200x4+13000)17(37100)18(3000)26(3000)31(1200+3000)มี.ค.69เงิน132,000  ,รับเงินโอน ธ.ไทยพาณิชย์609-3,1(9390)2(2000+3500+8000)3(17000)เม.ย.69เงิน39,890 รับเงินใบนำส่ง360/69 รายได้โครงการ วิทยาลัยนานาชาติ ค่าลงทะเบียนโครงการประชุมวิชาการระดับนานาชาติ ค่าธ.10%17,189ส่วนงาน5%8,594.50,สสช.5%8,594.50,เบิก154,701จาก171,890ตามอว8205.11/0045  ลว.6ม.ค.69</t>
  </si>
  <si>
    <t>07/04/2569</t>
  </si>
  <si>
    <t>RV10000030569040693</t>
  </si>
  <si>
    <t>ตัดรด.รอการรับรู้ รับเงินโอน ธ.ไทยพาณิชย์201-9,19(53888)24(254800)25(12)มี.ค.69 ใบนำส่ง310/69 รายได้โครงการ วิทยาลัยการจัดการฯ โครงการบทบาทหน้าที่ อำนาจผู้บริหารท้องถิ่น สมาชิกสภา ข้าราชการเกี่ยวกับการประชุมสภาท้องถิ่นและที่แก้ไขใหม่ การจัดทำแผน วิธีการงบปม การจัดงาน การจัดการแข่งขันกีฬา การใช้จ่ายเงินสะสม การลา การหยุดปฏิบัติหน้าที่ รวม308,700,UM</t>
  </si>
  <si>
    <t>RV10000030569040694</t>
  </si>
  <si>
    <t>ตัดรด.รอการรับรู้ รับเงินโอน ธ.ไทยพาณิชย์ กระแสรายวัน303-3,11มี.ค.69(24500+4900x4)  ,ตัดรด.รอการรับรู้ รับเงินโอน ธ.ไทยพาณิชย์201-9,6(4900)9(98000)10(4900+24500)11(4900+63700)12(9800)13(39200)มี.ค.69 ใบนำส่ง311/69 รายได้โครงการ วิทยาลัยการจัดการฯ โครงการการสร้างองค์ความรู้ให้กับผู้บริหารท้องถิ่น สมาชิกสภาท้องถิ่นและบุคลากรของอปท. แนวปฏิบัติในการประชุมสภาท้องถิ่น การอภิปรายทั่วไป การเสนอญัตติขอเปิดอภิปรายฯ รวม294,000 UM</t>
  </si>
  <si>
    <t>RV10000030569040695</t>
  </si>
  <si>
    <t>ตัดรด.รอการรับรู้ รับเงินโอน ธ.ไทยพาณิชย์201-9,25(22000)ก.พ.69  ,12(11000)13(5500+11000+5500+11000+11000)16(16500)มี.ค.69เงิน71,500   รับเงินใบนำส่ง312/69รายได้โครงการ วิทยาลัยการจัดการฯ โครงการการจัดเก็บภาษีที่ดินและสิ่งปลูกสร้างและวิธีการปฏิบัติหลังการจัดเก็บภาษีอย่างถูกต้อง รวม93,500,UM</t>
  </si>
  <si>
    <t>RV10000030569040725</t>
  </si>
  <si>
    <t>ตัดรด.รอการรับรู้ รับเงินโอน ธ.ไทยพาณิชย์201-9,5(4900)6(4900)11(4900x2)13(4900x2)16(4900+107800)มี.ค.69 รับเงินใบนำส่ง313/69รายได้โครงการ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142,100,UM</t>
  </si>
  <si>
    <t>RV10000030569040697</t>
  </si>
  <si>
    <t>ตัดรด.รอการรับรู้ รับเงินโอน ธ.ไทยพาณิชย์ กระแสรายวัน303-3,12มี.ค.69(4900)  ,ตัดรด.รอการรับรู้ รับเงินโอน ธ.ไทยพาณิชย์201-9,6(73500)10(24500x2+9800)11(24500x2+93100+9800)12(34300+29400+4900+39200x3+19600)13(14700)16(578200)มี.ค.69เงิน1,082,900 รับเงินใบนำส่ง315/69รายได้โครงการ วิทยาลัยการจัดการฯ โครงการบทบาท อำนาจหน้าที่ของผู้บริหารท้องถิ่นและสมาชิกสภาท้องถิ่นและเทคนิคการประชุมสภาท้องถิ่น ภายใต้ระเบียบกระทรวงมหาดไทย,รวม1,087,800,UM</t>
  </si>
  <si>
    <t>RV10000030569040698</t>
  </si>
  <si>
    <t>ตัดรด.รอการรับรู้ รับเงินโอนธ.ไทยพาณิชย์201-9,11(14700)13(34300)24(14700)ก.พ.69เงิน63,700   ,11(4900)13(4900)18(4900)19(4900x2)20(9800+19600)24(137200)มี.ค.69เงิน191,100  รับเงินใบนำส่ง316/69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ศูนย์พัฒนาเด็กเล็ก/รร.สังกัดอปท.,โอนรวม254,800,UM</t>
  </si>
  <si>
    <t>RV10000030569040699</t>
  </si>
  <si>
    <t>ตัดรด.รอการรับรู้ รับเงินโอนธ.ไทยพาณิชย์201-9,18(4900x6)24(14700+4900)26(19600+4900x3)27(14700)30(14700)31(303800)มี.ค.69  รับเงินใบนำส่ง316/69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ศูนย์พัฒนาเด็กเล็ก/รร.สังกัดอปท.,โอนรวม416,500,UM</t>
  </si>
  <si>
    <t>RV10000030569040738</t>
  </si>
  <si>
    <t>ตัดรด.รอการรับรู้SCB201-9,20(4900)24(9800)25(9800)26(9800x3+4900+14700)27(9800x2+4900x2+19600)ก.พ.69เงิน122,500  ,4(4900x9+14700+9800)5(14700x2+4900x6+9800x2)6(9800x7+4900x14+14700)9(9800x3+4900x3+29400+700700)มี.ค.69เงิน1,073,100  ,ตัดรด.รอการรับรู้SCB กระแสฯ303-3,6(14700x2+4900x3+9800x2)มี.ค.69เงิน63,700  รับเงินใบนำส่ง317/69 รายได้โครงการ วิทยาลัยการจัดการฯ โครงการเตรียมความพร้อมการจัดทำแผนอัตรากำลัง3ปีฯ รวม1,259,300,UM</t>
  </si>
  <si>
    <t>RV10000030569040739</t>
  </si>
  <si>
    <t>ตัดรด.รอการรับรู้SCB201-9,9(49000)11(83300)12(49000)14(230300)มี.ค.69  รับเงินใบนำส่ง317/69 รายได้โครงการ วิทยาลัยการจัดการฯ โครงการเทคนิคและการปฏิบัติหน้าที่ประชุมสภาท้องถิ่น การเสนอและการพิจารณาญัตติ การจ่ายเงินสะสม การสิ้นสมาชิกภาพ เหตุแห่งการยุบสภา สำหรับฝ่ายบริหาร สมาชิกสภาและบุคลากรท้องถิ่น พร้อมทั้งการปฏิบัติตามกม. ป.ป.ช. การยื่นบัญชีทรัพย์สิน และหนี้สิน ฯ รวม411,600</t>
  </si>
  <si>
    <t>16/04/2569</t>
  </si>
  <si>
    <t>RV10000030569040791</t>
  </si>
  <si>
    <t>ตัดรด.รอการรับรู้SCB201-9,3(4900)ก.พ.69  ,13(4900)16(4900)18(9800+4500x2)20(9800)24(4900x2)25(19600+9800+4900)26(4900x5)27(4900)31(250700)มี.ค.69เงิน362,600   รับเงินใบนำส่ง335/69 รายได้โครงการ วิทยาลัยการจัดการฯ โครงการเตรียมความพร้อมการจัดทำแผนอัตรากำลัง3ปีฯ รวม367,500,UM</t>
  </si>
  <si>
    <t>RV10000030569040793</t>
  </si>
  <si>
    <t>ตัดรด.รอการรับรู้ รับเงินโอนSCB201-9,6(24500)10(9800+24500)12(4900)13(24500+4900x4)17(4900x6+9800+19600)18(24500x2+68600+4900x6+9800+53900+88200+34300)19(73500+14700+19600+24500)24(514500+19600)มี.ค.69เงิน1,166,200   ,ตัดรด.รอการรับรู้ รับเงินโอนSCB กระแสรายวัน303-3,19(4900x11+93100+19600)มี.ค.69เงิน166,600   รับเงินใบนำส่ง334/69 รายได้โครงการ วิทยาลัยการจัดการฯ โครงการบทบาท อำนาจหน้าที่ ของผู้บริหารท้องถิ่นและสมาชิกสภาท้องถิ่นและเทคนิคการประชุมท้องถิ่นฯ รวม1,332,800,UM</t>
  </si>
  <si>
    <t>RV10000030569040898</t>
  </si>
  <si>
    <t>ตัดรด.รอการรับรู้ รับเงินโอน ธ.ไทยพาณิชย์201-9,27(39200)มี.ค.69 ,รับเงินโอน ธ.ไทยพาณิชย์201-9,1(107800+24500)7(112700)เม.ย.69เงิน245,000   รับเงินใบนำส่ง356/69 รายได้โครงการ วิทยาลัยการจัดการฯ โครงการบทบาท อำนาจหน้าที่ ของผู้บริหารท้องถิ่นและสมาชิกสภาท้องถิ่นและเทคนิคการประชุมท้องถิ่นฯ รวม284,200,UM</t>
  </si>
  <si>
    <t>RV10000030569040899</t>
  </si>
  <si>
    <t>ตัดรด.รอการรับรู้ รับเงินโอน ธ.ไทยพาณิชย์201-9,27(4900x7)มี.ค.69เงิน34,300   ,รับเงินโอน ธ.ไทยพาณิชย์201-9,7เม.ย.69(83300) รับเงินใบนำส่ง357/69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117,600,UM</t>
  </si>
  <si>
    <t>RV10000030569040900</t>
  </si>
  <si>
    <t>_x000D_
ตัดรด.รอการรับรู้ รับเงินโอน ธ.ไทยพาณิชย์201-9,20(4900)30(4900x12)31(4900)มี.ค.69เงิน68,600  รับเงินโอน ธ.ไทยพาณิชย์201-9,1(4900)2(4900x2)3(4900+9800x2+14700x2)7(9800+68600)เม.ย.69เงิน147,000 รับเงินใบนำส่ง358/69 รายได้โครงการ วิทยาลัยการจัดการฯ โครงการอบรมแนวทางในการปฏิบัติหน้าที่ของคณะกก.สนการจัดซื้อจัดจ้างและการบริหารพัสดุของภาครัฐ การบริหารสัญญา และวิธีการเขียนโครงการและข้อพึงระวังในการเบิกค่าใช้จ่ายในการจัดงาน ฯ การจัดหาพัสดุ ตามว 119ฯ ,รวม215,600,UM</t>
  </si>
  <si>
    <t>RV10000030569040901</t>
  </si>
  <si>
    <t>ตัดรด.รอการรับรู้ รับเงินโอน ธ.ไทยพาณิชย์201-9,27(58800)30(4900)มี.ค.69เงิน63,700  ,2(14700)3(4900x5+19600+137200)4(14700)เม.ย.69เงิน210,700  รับเงินใบนำส่ง359/69 รายได้โครงการ วิทยาลัยการจัดการฯ โครงการกม.และระเบียบท้องถิ่นเกี่ยวกับการบริหารการเงินการคลัง วิธีงบประมาณ การเบิกจ่ายเงินช่วยเหลือปชช.ฯ การทักท้วยจากสตง. ป.ป.ช. พร้อมทั้งกลยุทธ์การประชาสัมพันธ์ท้องถิ่นในยุคดิจิทัลฯ ,รวม274,400,UM</t>
  </si>
  <si>
    <t>28/04/2569</t>
  </si>
  <si>
    <t>RV10000030569040938</t>
  </si>
  <si>
    <t>รับเงินโอน ธ.ไทยพาณิชย์201-9,2(78400)3(83300)8(49000+9800)10(49000)17(49000+14700+19600+4900x4+44100)18(83300)เม.ย.69  รับเงินใบนำส่ง361/69 รายได้โครงการ วิทยาลัยการจัดการฯ โครงการเทคนิคและการปฏิบัติหน้าที่ประชุมสภาท้องถิ่น การเสนอและการพิจารณาญัตติ การจ่ายเงินสะสม การสิ้นสมาชิกภาพ เหตุแห่งการยุบสภา สำหรับฝ่ายบริหาร สมาชิกสภาและบุคลากรท้องถิ่น พร้อมทั้งการปฏิบัติตามกม. ป.ป.ช. การยื่นบัญชีทรัพย์สิน และหนี้สิน ฯ รวม499,800</t>
  </si>
  <si>
    <t>29/04/2569</t>
  </si>
  <si>
    <t>RV10000030569040984</t>
  </si>
  <si>
    <t>รับเงินโอน ธ.ไทยพาณิชย์201-9,4(4900)20(49000)เม.ย.69 รับเงินใบนำส่ง370/69รายได้โครงการ วิทยาลัยการจัดการฯ  โครงการอบรมกระบวนการขั้นตอน การสอบข้อเท็จจริงความรับผิดทางละเมิดของเจ้าหน้าที่ การเรียกเงินคืนกรณีรับเงินไปเกินสิทธิ การผ่อนชำระ หนังสือซักซ้อมที่เกี่ยวข้อง คำวินิจฉัยคดีอุทาหรณ์ การชี้มูล หน่วยงานตรวจสอบ รวม53,900,UM</t>
  </si>
  <si>
    <t>RV10000030569040985</t>
  </si>
  <si>
    <t>รับเงินโอน ธ.ไทยพาณิชย์201-9,10(4900x4)16(4900x5+19600)20(ตัด112700จากโอน176400)เม.ย.69รับเงินใบนำส่ง371/69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176,400,UM</t>
  </si>
  <si>
    <t>RV10000030569040986</t>
  </si>
  <si>
    <t>รับเงินโอน ธ.ไทยพาณิชย์201-9,10(21200)20(79500)เม.ย.69 รับเงินใบนำส่ง372/69รายได้โครงการ วิทยาลัยการจัดการฯ  โครงการการพัฒนาศักยภาพบุคลากรท้องถิ่นในการปฏิบัติหน้าที่คณะกก.จัดซื้อจัดจ้างและการจัดซื้อตามว804โดยใช้โปรแกรมการบริหารโครงการก่อสร้างสมัยใหม่ การจัดทำแผนงานก่อสร้าง รายงานผู้ควบคุมงานก่อสร้าง คู่มือตรวจสอบงานทาง งานขุดลอกแหล่งน้ำ คำนวณค่า K และการจัดทำเอกสารตามหนังสือเวียนฯ รวม100,700,UM</t>
  </si>
  <si>
    <t>คณะเกษตรศาสตร์</t>
  </si>
  <si>
    <t>หมายเหตุ : คณะเกษตรศาสตร์ เปลี่ยนชื่อส่วนงานจากเดิมคณะเทคโนโลยีและการพัฒนาชุมชน ตามประกาศมหาวิทยาลัยทักษิณ เรื่อง เปลี่ยนชื่อส่วนงานวิชาการ พ.ศ. 2569  (ประกาศ ณ วันที่ 7 มีนาคม พ.ศ. 2569)</t>
  </si>
  <si>
    <t>ตั้งแต่วันที่  1 ตุลาคม 2568 - 31 พฤษภาคม 2569</t>
  </si>
  <si>
    <t>รวมทั้งปีงบประมาณ 2569 (1 ตุลาคม 2568 -  31 พฤษภาคม 2569)</t>
  </si>
  <si>
    <t xml:space="preserve">หมายเหตุ  :  </t>
  </si>
  <si>
    <t>คณะเกษตรศาสตร์ เปลี่ยนชื่อส่วนงานจากเดิมคณะเทคโนโลยีและการพัฒนาชุมชน ตามประกาศมหาวิทยาลัยทักษิณ เรื่อง เปลี่ยนชื่อส่วนงานวิชาการ พ.ศ. 2569  (ประกาศ ณ วันที่ 7 มีนาคม พ.ศ. 2569)</t>
  </si>
  <si>
    <t>ประกาศที่เกี่ยวข้องประกอบด้วย</t>
  </si>
  <si>
    <t xml:space="preserve">    1.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</si>
  <si>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    2.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</si>
  <si>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    3.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</si>
  <si>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    4.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</si>
  <si>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</t>
  </si>
  <si>
    <t xml:space="preserve">    1.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</si>
  <si>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2.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</si>
  <si>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1.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</si>
  <si>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2.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</si>
  <si>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     เงินสะสมของส่วนงาน  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</si>
  <si>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</t>
  </si>
  <si>
    <t>ประจำปีงบประมาณ พ.ศ. 2569   ตั้งแต่วันที่   1 ตุลาคม 2568 - 31 พฤษภาคม 2569</t>
  </si>
  <si>
    <t>19/05/2569</t>
  </si>
  <si>
    <t>RV10000030569050781</t>
  </si>
  <si>
    <t>ตัดรด.รอการรับรู้ รับเงินโอนธ.ไทยพาณิชย์609-3,19(4500)21(4500)22(4500)24(4500)28(4500x2)เม.ย.69เงิน27,000  ,รับเงินโอน ธ.ไทยพาณิชย์609-3,1(4500x4)2(4500)5(4500x2)11(4500)13(4500)พ.ค.69เงิน40,500  รับเงินใบนำส่ง400/69รายได้โครงการ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ค่าธ.10%6,750 ส่วนงาน5%3,375,สสช.5%3,375,เบิก60,750จาก67,500 ตามอว8205.01/ ลว.24เม.ย.69</t>
  </si>
  <si>
    <t>22/05/2569</t>
  </si>
  <si>
    <t>RV10000030569050835</t>
  </si>
  <si>
    <t>รับเงินโอน ธ.ไทยพาณิชย์609-3,20พ.ค.69(4485)  รับเงินใบนำส่ง409/69 รายได้โครงการ คณะเศรษฐศาสตร์ฯ ค่าลงทะเบียนโครงการส่งเสริมการท่องเที่ยว ชุมชนเชิงสร้างสรรค์ จากบุคลากรภายใน/ภายนอกคณะ ค่าธ.10%448.50 ส่วนงาน5%224.25,สสช.5%224.25,เบิก4,036.50จาก4,485ตามอว8205.07/1690   ลว.11มี.ค.69</t>
  </si>
  <si>
    <t>คณะเกษตรศาสตร์ (เปลี่ยนชื่อส่วนงานจากเดิมคณะเทคโนโลยีและการพัฒนาชุมชน ตามประกาศมหาวิทยาลัยทักษิณ เรื่อง เปลี่ยนชื่อส่วนงานวิชาการ พ.ศ. 2569  (ประกาศ ณ วันที่ 7 มีนาคม พ.ศ. 2569))</t>
  </si>
  <si>
    <t>15/05/2569</t>
  </si>
  <si>
    <t>RV00021000069050188</t>
  </si>
  <si>
    <t>รับเงินโอนจากบัญชีเงินฝากออมทรัพย์ ธ.ไทยพาณิชย์ เลขที่บัญชี 416-089435-1 ในวันที่ 08/05/2569 จากนางนิสราภรณ์ เพ็ชร์สุทธิ์ สำหรับเงินค่าลงทะเบียนประชุมวิชาการระดับชาติ เทคโนโลยีและนวัตกรรมการเกษตร ครั้งที่ 3 The 3rd National Conference of Technology and Agricultural Innovation (หักค่าธรรมเนียมบริการวิชาการร้อยละ 10 จากรับของคณะเทคโนโลยีและการพัฒนาชุมชน) ตามใบเสร็จ PL2-2569:4/9</t>
  </si>
  <si>
    <t>08/05/2569</t>
  </si>
  <si>
    <t>RV00021000069050112</t>
  </si>
  <si>
    <t>รับเงินโอนจากบัญชีเงินฝากออมทรัพย์ ธ.กรุงไทย เลขที่บัญชี 981-2-81043-9 ในวันที่ 05/05/2569 จากโรงเรียนวิชียรมาตุ สำหรับรายการค่าบริการเพาะเลี้ยงเชื้อทางด้านจุลชีววิทยา ภายใต้โครงงานทางด้านวิทยาศาสตร์ จำนวน 2 กลุ่ม ได้แก่ กลุ่มที่ 1 ใบฝรั่งและกานพลูที่มีผลต่อการสร้างไบโอฟิล์มของเชื้อ S.Mutans และกลุ่มที่ 2 การสร้าง biofilm จากเปลือกกล้วย (หักค่าธรรมเนียมค่าบริการวิชาการร้อยละ 10 ของคณะวิทย์) ตามใบเสร็จ PR2-2569:39/2</t>
  </si>
  <si>
    <t>18/05/2569</t>
  </si>
  <si>
    <t>RV00021000069050234</t>
  </si>
  <si>
    <t>รับเงินโอนจากบัญชีเงินฝากออมทรัพย์ ธ.กรุงไทย เลขที่บัญชี 981-2-81043-9 ในวันที่ 11/05/2569 จากโรงเรียนเบญจมราชูทิศ จังหวัดนครศรีธรรมราช สำหรับรายการค่ายบริการวิชาการสำหรับสถานศึกษา : จัดกิจกรรมเข้าฝึกปฏิบัติการใช้เครื่องมือวิทยาศาสตร์ทางด้านฟิสิกส์ สำหรับนักเรียนชั้นมัธยมศึกษาปีที่ 3 (หักค่าธรรมเนียมค่าบริการวิชาการร้อยละ 10 ของคณะวิทย์) ตามใบเสร็จ PR2-2569:39/23</t>
  </si>
  <si>
    <t>29/05/2569</t>
  </si>
  <si>
    <t>RV00021000069050388</t>
  </si>
  <si>
    <t>รับเงินโอนจากบัญชีเงินฝากออมทรัพย์ ธ.กรุงไทย เลขที่บัญชี 981-2-81043-9 ในวันที่ 25/05/2569 จากโรงเรียนเหนือคลองประชาบำรุง สำหรับรายการค่ายบริการวิชาการสำหรับสถานศึกษา : ค่ายวิทยาศาสตร์ปฏิบัติการ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PR2-2569:42/23</t>
  </si>
  <si>
    <t>RV00021000069050192</t>
  </si>
  <si>
    <t>รับเงินโอนจากบัญชีเงินฝากออมทรัพย์ ธ.ไทยพาณิชย์ เลขที่บัญชี 416-089435-1 ในวันที่ 24 มี.ค.69 จากผู้เข้าร่วมโครงการ สำหรับเงินค่าลงทะเบียนโครงการการจำลองระบบผลิตไฟฟ้าพลังงานแสงอาทิตย์แบบเชื่อมต่อกับกริดโดยใช้โปรแกรม PVSyst (หักค่าธรรมเนียมบริการวิชาการร้อยละ 10 จากรับของคณะวิศวกรรมศาตร์) ตามใบเสร็จ PL2-2569:4/10</t>
  </si>
  <si>
    <t>20/05/2569</t>
  </si>
  <si>
    <t>RV00021000069050269</t>
  </si>
  <si>
    <t>รับเงินโอนจากบัญชีเงินฝากออมทรัพย์ ธ.ไทยพาณิชย์ เลขที่บัญชี 416-089435-1 ในวันที่ 05/05/2569 จากนายอภิวัฒน์ กองแกม สำหรับรายการเงินค่าลงทะเบียนโครงการบริการวิชาการ CFD and Applications using ANSYS (หักค่าธรรมเนียมบริการวิชาการร้อยละ 10 จากรับของคณะวิศวกรรมศาสตร์) ตามใบเสร็จ PL2-2569:4/12</t>
  </si>
  <si>
    <t>12/05/2569</t>
  </si>
  <si>
    <t>RV00021000069050148</t>
  </si>
  <si>
    <t>รับเงินโอนจากบัญชีเงินฝากออมทรัพย์ ธ.ไทยพาณิชย์ เลขที่บัญชี 416-089435-1 ในวันที่ 05/12/2569 จากโรงเรียนเตรียมอุดมศึกษาภาคใต้ สำหรับเงินสนับสนุนค่าใช้จ่ายในการจัดกิจกรรม Young Startup นักบริหารธุรกิจรุ่นเยาว์ (Muse X TSU Young Startup) สำหรับนักเรียนชั้นมัธยมศึกษาปีที่ 4 (หักค่าธรรมเนียมบริการวิชาการร้อยละ 10 จากรับของคณะสหวิทยาการและการประกอบการ) ตามใบเสร็จ PR2-2569:39/15</t>
  </si>
  <si>
    <t>07/05/2569</t>
  </si>
  <si>
    <t>RV00021000069050090</t>
  </si>
  <si>
    <t>รับเงินโอนจากบัญชีเงินฝากออมทรัพย์ ธ.กรุงไทย เลขที่บัญชี 981-2-81043-9 ในวันที่ 17/04/2569 จากสถาบันคุณวุฒิวิชาชีพ (องค์การมหาชน) สำหรับเงินสนับสนุนค่าธรรมเนียมการประเมินมาตรฐานอาชีพและการประเมินสมรรถนะ ของมหาวิทยาลัยทักษิณ สาขาบริการสุขภาพบุคคล อาชีพผู้ดูแลผู้สูงอายุ คุณวุฒิวิชาชีพระดับ 3 และอาชีพเพื่อนผู้สูงวัย คุณวุฒิวิชาชีพระดับ 3 ดำเนินการประเมินโดยวิธีปกติ (หักค่าธรรมเนียมค่าบริการวิชาการร้อยละ 10 ของคณะพยาบาลศาสตร์) ตามใบเสร็จ PR2-2569:38/35</t>
  </si>
  <si>
    <t>RV00021000069050267</t>
  </si>
  <si>
    <t>รับเงินโอนจากบัญชีเงินฝากออมทรัพย์ ธ.กรุงไทย เลขที่บัญชี 981-2-81043-9 ในวันที่ 05/05/2569 จากสถาบันคุณวุฒิวิชาชีพ (องค์การมหาชน) สำหรับเงินสนับสนุนค่าธรรมเนียมการประเมินมาตรฐานอาชีพและการประเมินสมรรถนะ ของมหาวิทยาลัยทักษิณ สาขาบริการสุขภาพบุคคล อาชีพผู้ดูแลผู้สูงอายุ คุณวุฒิวิชาชีพระดับ 3 และอาชีพเพื่อนผู้สูงวัย คุณวุฒิวิชาชีพระดับ 3 ดำเนินการประเมินโดยวิธีปกติ (หักค่าธรรมเนียมค่าบริการวิชาการร้อยละ 10 ของคณะพยาบาลศาสตร์) ตามใบเสร็จ PR2-2569:40/30</t>
  </si>
  <si>
    <t>RV10000030569050899</t>
  </si>
  <si>
    <t>รับเงินโอน ธ.กรุงไทย359-3,18(893738)25(12)พ.ค.69  รับเงินใบนำส่ง417/69รายได้โครงการ LR&amp;DT ค่าลงทะเบียนโครงการจัดสอบคัดเลือกบุคคลเข้ารับราชการ ภาค ก ด้วยระบบอิเล็กทรอนิกส์(e-Exam) ประจำปี พ.ศ.2569 ครั้งที่2จากสำนักงาน ก.พ. ค่าธ. ส่วนงาน50%42,718.75,สสช.50%42,718.75,เบิก808,312.50จาก893,750 ตามอว8206.02/0366ลว.7เม.ย.69 รวม893,750</t>
  </si>
  <si>
    <t>RV10000030569050759</t>
  </si>
  <si>
    <t>ตัดรด.รอการรับรู้ รับเงินโอน ธ.ไทยพาณิชย์609-3,29เม.ย.69(800)  ,รับเงินโอน ธ.ไทยพาณิชย์609-3,2(800)4(800)5(800x3)7(800x3)9(800x2)12(800x2)14(800)พ.ค.69เงิน10,400  รับเงินใบนำส่ง376/69รายได้โครงการ วิเทศสัมพันธ์  โครงการบริการแปลเอกสาร จากบุคลากรภายนอก ค่าธ.10%1,120ส่วนงาน5%560,สสช.5%560,เบิก10,080จาก11,200  อว8202.04/0552  ลว.7ต.ค.68</t>
  </si>
  <si>
    <t>RV10000030569050674</t>
  </si>
  <si>
    <t>ตัดรด.รอการรับรู้ รับเงินโอน ธ.ไทยพาณิชย์201-9,21ม.ค.69(4900x2) ,2(4900)9(9800)10(4900)12(9800x2)13(4900x2+9800)16(4900)17(9800+4900)20(14700+4900)24(24500)25(4900+9800)26(14700+4900x2)27(4900+9800x2)ก.พ.69เงิน186,200 ,3มี.ค.69(4900) ,30เม.ย.69(147000)  รับเงินใบนำส่ง383/69รายได้โครงการ วิทยาลัยการจัดการฯ หลักสูตรแนวทางการจัดทำแผนพัฒนาท้องถิ่น ฉบับที่3และการประสานแผนพัฒนาระดับพื้นที่(One Plan) รวม347,900</t>
  </si>
  <si>
    <t>RV10000030569050675</t>
  </si>
  <si>
    <t>ตัดรด.รอการรับรู้ รับเงินโอนธ.ไทยพาณิชย์201-9,20ก.พ.69(4900) ,20(ตัด63700จากโอน176400)21(9800+4900)22(4900)24(19600)28(132700)29(4500)เม.ย.69 รับเงินใบนำส่ง382/69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ศูนย์พัฒนาเด็กเล็ก/รร.สังกัดอปท.,โอนรวม245,000,UM</t>
  </si>
  <si>
    <t>11/05/2569</t>
  </si>
  <si>
    <t>RV10000030569050712</t>
  </si>
  <si>
    <t>ตัดรด.รอการรับรู้SCB201-9,20(4900)22(4900x2)23(4900x2)24(14700+4900)27(4900x3+24500)28(4900x2+19600+9800x2)29(9800+4900+14700)30(4900x3+14700)เม.ย.69เงิน191,100 ,ตัดรอรับรู้SCB303-3,29เม.ย.69(9800) ,รับเงินโอนSCB201-9,4พ.ค.69(196000) ใบนำส่ง385/69 รายได้โครงการUMDC โครงการการจัดทำแผนพัฒนาการศึกษา เทคนิคการวิเคราะห์เชิงคุณภาพฯ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 รวม396,900</t>
  </si>
  <si>
    <t>RV10000030569050713</t>
  </si>
  <si>
    <t>รับเงินโอนธ.ไทยพาณิชย์201-9,24(9800)27(14700)28(19600+14700+29400)เม.ย.69เงิน88,200 ,รับเงินโอน ธ.ไทยพาณิชย์201-9,1(4900+19600x2)5(210700)พ.ค.69เงิน254,800  รับเงินใบนำส่ง386/69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ศูนย์พัฒนาเด็กเล็ก/รร.สังกัดอปท.,โอนรวม343,000,UM</t>
  </si>
  <si>
    <t>RV10000030569050730</t>
  </si>
  <si>
    <t>ตัดรด.รอรับรู้SCB201-9,30มี.ค.69(4900) ,9(4900)24(29400)27(4900)28(19600)เม.ย.69เงิน58,800 ,รับเงินโอนSCB กระแสฯ303-3,1พ.ค.69(4900x2)  ,รับเงินโอน ธ.ไทยพาณิชย์201-9,2(49000) 5(19600)พ.ค.69เงิน68,600  , รับเงินใบนำส่ง390/69 รายได้โครงการ วิทยาลัยการจัดการฯ โครงการการพัฒนาศักยภาพผู้ปฏิบัติงานด้านพัสดุ การจัดซื้อจัดจ้างแนวทางการปฏิบัติหน้าที่ของคณะกก.จัดซื้อจัดจ้าง การตรวจรับงานและการจัดทำราคากลางงานก่อสร้างของอปท.,โอนรวม142,100,UM</t>
  </si>
  <si>
    <t>14/05/2569</t>
  </si>
  <si>
    <t>RV10000030569050745</t>
  </si>
  <si>
    <t>ตัดรด.รอการรับรู้SCB201-9,16(9800)22(14700)23(4900)24(14700)27(9800x2+4900)28(4900x2+9800x2+14700)29(4900+9800)30(9800x2+4900)เม.ย.69เงิน151,900  ,รับเงินโอนSCB201-9,1(9800)5(9800+4900+14700)8(14700+68600)พ.ค.69เงิน122,500  รับเงินใบนำส่ง386/69 รายได้โครงการ วิทยาลัยการจัดการฯ โครงการเทคนิคการบริหารทรัพยากรบุคคลของอปท.ในการจัดทำแผนอัตรากำลังและแผนพัฒนาบุคลากร ประจำปีงปม.2570-2572พร้อมเลื่อนเงินเดือนแบบร้อยละของข้าราชการและพนง.ส่วนท้องถิ่น ,โอนรวม274,400,UM</t>
  </si>
  <si>
    <t>RV10000030569050758</t>
  </si>
  <si>
    <t>รับเงินโอน ธ.ไทยพาณิชย์201-9,10(4900)22(4900)23(4900)24(4900)27(4900x2)28(4900x2)เม.ย.69เงิน39,200  ,6(9800+4900)8(4900)12(44100)พ.ค.69เงิน63,700  รับเงินใบนำส่ง/69รายได้โครงการ วิทยาลัยการจัดการฯ  โครงการอบรมกระบวนการขั้นตอน การสอบข้อเท็จจริงความรับผิดทางละเมิดของเจ้าหน้าที่ การเรียกเงินคืนกรณีรับเงินไปเกินสิทธิ การผ่อนชำระ หนังสือซักซ้อมที่เกี่ยวข้อง คำวินิจฉัยคดีอุทาหรณ์ การชี้มูล หน่วยงานตรวจสอบ รวม102,900,UM</t>
  </si>
  <si>
    <t>RV10000030569050768</t>
  </si>
  <si>
    <t>รับเงินโอน ธ.ไทยพาณิชย์201-9,6(4900x2)7(4900+9800)8(4900)12(63700)พ.ค.69 รับเงินใบนำส่ง397/69รายได้โครงการ วิทยาลัยการจัดการฯ โครงการการจัดทำหลักสูตรสถานศึกษาตามหลักสูตรการศึกษาปฐมวัย 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รวม93,100 ,UM</t>
  </si>
  <si>
    <t>RV10000030569050833</t>
  </si>
  <si>
    <t>รับเงินโอน ธ.ไทยพาณิชย์201-9,8(4900)11(29400)14(4900)15(14700+29400+4900x6)16(210700)พ.ค.69 รับเงินใบนำส่ง410/69รายได้โครงการ วิทยาลัยการจัดการฯ โครงการกระบวนการและบทบาทของผู้บริหารและสมาชิกสภาท้องถิ่นในการปฎิบัติหน้าที่พิจารณาข้อบังคับ เทศบัญญัติพร้อมอำนาจหน้าที่ในการจัดบริการสาธารณะฯ รวม323,400 ,UM</t>
  </si>
  <si>
    <t>RV10000030569050834</t>
  </si>
  <si>
    <t>ตัดรด.รอการรับรู้SCB201-9,30(9800+4900)เม.ย.69เงิน14,700 ,รับเงินโอนSCB201-9,5(9800)6(9800)7(19600+9800+4900x2)8(14700x4+4900x6)9(9800)11(4900x3+14700x2+9800+19600)13(161700)14(24500x2)พ.ค.69เงิน441,000 ,รับเงินโอนSCB303-3,11พ.ค.69(4900x3+9800+14700)พ.ค.69เงิน39,200 รับเงินใบนำส่ง411/69รายได้โครงการ UMDC โครงการแนวทาง การดำเนินงานตามหลักเกณฑ์ วิธีการ เงื่อนไขและขั้นตอนการออกใบรับแจ้งการขุดดินหรือถมดิน การออกใบอนุญาตก่อสร้างหรือดัดแปลงอาคารและกฎกระทรวงและประกาศที่ออกใหม่ล่าสุดฯ รวม494,900 ,UM</t>
  </si>
  <si>
    <t>รวม-คณะเกษตรศาสตร์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</si>
</sst>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5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  <font>
      <i/>
      <sz val="14"/>
      <name val="Angsana New"/>
      <family val="1"/>
    </font>
    <font>
      <sz val="18"/>
      <color rgb="FFFF0000"/>
      <name val="Angsana New"/>
      <family val="1"/>
    </font>
    <font>
      <b/>
      <sz val="18"/>
      <color rgb="FFFF0000"/>
      <name val="Angsana New"/>
      <family val="1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4">
    <xf numFmtId="0" fontId="0" fillId="0" borderId="0" xfId="0"/>
    <xf numFmtId="0" fontId="4" fillId="0" borderId="0" xfId="0" applyFont="1"/>
    <xf numFmtId="0" fontId="6" fillId="0" borderId="0" xfId="0" applyFont="1"/>
    <xf numFmtId="0" fontId="5" fillId="0" borderId="10" xfId="0" applyFont="1" applyBorder="1" applyAlignment="1" applyProtection="1">
      <alignment horizontal="center"/>
    </xf>
    <xf numFmtId="0" fontId="5" fillId="2" borderId="10" xfId="0" applyFont="1" applyFill="1" applyBorder="1" applyAlignment="1" applyProtection="1">
      <alignment horizontal="center"/>
    </xf>
    <xf numFmtId="43" fontId="5" fillId="0" borderId="10" xfId="1" applyNumberFormat="1" applyFont="1" applyBorder="1" applyAlignment="1" applyProtection="1">
      <alignment horizontal="center"/>
    </xf>
    <xf numFmtId="43" fontId="5" fillId="2" borderId="10" xfId="1" applyNumberFormat="1" applyFont="1" applyFill="1" applyBorder="1" applyAlignment="1" applyProtection="1">
      <alignment horizontal="center"/>
    </xf>
    <xf numFmtId="43" fontId="5" fillId="0" borderId="10" xfId="1" applyNumberFormat="1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3" xfId="0" applyFont="1" applyFill="1" applyBorder="1" applyAlignment="1" applyProtection="1">
      <alignment horizontal="lef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center" vertical="top"/>
    </xf>
    <xf numFmtId="43" fontId="7" fillId="0" borderId="3" xfId="1" applyNumberFormat="1" applyFont="1" applyFill="1" applyBorder="1" applyAlignment="1">
      <alignment vertical="top"/>
    </xf>
    <xf numFmtId="0" fontId="7" fillId="0" borderId="14" xfId="0" applyFont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left"/>
    </xf>
    <xf numFmtId="0" fontId="8" fillId="0" borderId="15" xfId="0" applyFont="1" applyFill="1" applyBorder="1" applyAlignment="1">
      <alignment vertical="top"/>
    </xf>
    <xf numFmtId="0" fontId="8" fillId="0" borderId="15" xfId="0" applyFont="1" applyFill="1" applyBorder="1" applyAlignment="1">
      <alignment horizontal="center" vertical="top"/>
    </xf>
    <xf numFmtId="43" fontId="7" fillId="0" borderId="15" xfId="1" applyNumberFormat="1" applyFont="1" applyFill="1" applyBorder="1" applyAlignment="1">
      <alignment vertical="top"/>
    </xf>
    <xf numFmtId="0" fontId="7" fillId="0" borderId="14" xfId="0" applyFont="1" applyFill="1" applyBorder="1" applyAlignment="1" applyProtection="1">
      <alignment horizontal="center"/>
    </xf>
    <xf numFmtId="43" fontId="7" fillId="0" borderId="15" xfId="1" applyNumberFormat="1" applyFont="1" applyFill="1" applyBorder="1" applyAlignment="1"/>
    <xf numFmtId="0" fontId="8" fillId="0" borderId="15" xfId="0" applyFont="1" applyBorder="1" applyAlignment="1">
      <alignment vertical="top"/>
    </xf>
    <xf numFmtId="0" fontId="8" fillId="0" borderId="15" xfId="0" applyFont="1" applyBorder="1" applyAlignment="1">
      <alignment horizontal="center" vertical="top"/>
    </xf>
    <xf numFmtId="43" fontId="7" fillId="0" borderId="15" xfId="1" applyNumberFormat="1" applyFont="1" applyBorder="1" applyAlignment="1">
      <alignment horizontal="center" vertical="top"/>
    </xf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0" fontId="7" fillId="0" borderId="15" xfId="0" applyFont="1" applyBorder="1" applyAlignment="1">
      <alignment vertical="top" wrapText="1"/>
    </xf>
    <xf numFmtId="0" fontId="9" fillId="0" borderId="19" xfId="0" applyFont="1" applyBorder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43" fontId="10" fillId="0" borderId="0" xfId="1" applyNumberFormat="1" applyFont="1" applyProtection="1"/>
    <xf numFmtId="0" fontId="10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Border="1" applyAlignment="1"/>
    <xf numFmtId="43" fontId="6" fillId="0" borderId="0" xfId="1" applyNumberFormat="1" applyFont="1" applyAlignment="1"/>
    <xf numFmtId="9" fontId="6" fillId="0" borderId="0" xfId="0" applyNumberFormat="1" applyFont="1" applyBorder="1" applyAlignment="1"/>
    <xf numFmtId="0" fontId="11" fillId="0" borderId="0" xfId="0" applyFont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43" fontId="11" fillId="0" borderId="0" xfId="1" applyNumberFormat="1" applyFont="1" applyBorder="1"/>
    <xf numFmtId="43" fontId="11" fillId="0" borderId="0" xfId="1" applyNumberFormat="1" applyFont="1"/>
    <xf numFmtId="187" fontId="12" fillId="0" borderId="0" xfId="1" applyFont="1" applyBorder="1"/>
    <xf numFmtId="0" fontId="12" fillId="0" borderId="0" xfId="0" applyFont="1" applyBorder="1"/>
    <xf numFmtId="0" fontId="11" fillId="0" borderId="0" xfId="0" applyFont="1" applyAlignment="1"/>
    <xf numFmtId="43" fontId="7" fillId="0" borderId="0" xfId="0" applyNumberFormat="1" applyFont="1" applyBorder="1" applyAlignment="1"/>
    <xf numFmtId="43" fontId="7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/>
    <xf numFmtId="43" fontId="11" fillId="0" borderId="0" xfId="1" applyNumberFormat="1" applyFont="1" applyBorder="1" applyAlignment="1"/>
    <xf numFmtId="43" fontId="11" fillId="0" borderId="0" xfId="1" applyNumberFormat="1" applyFont="1" applyAlignment="1"/>
    <xf numFmtId="187" fontId="13" fillId="0" borderId="0" xfId="0" applyNumberFormat="1" applyFont="1" applyBorder="1"/>
    <xf numFmtId="187" fontId="13" fillId="0" borderId="0" xfId="1" applyFont="1" applyBorder="1"/>
    <xf numFmtId="43" fontId="14" fillId="0" borderId="0" xfId="1" applyNumberFormat="1" applyFont="1" applyAlignment="1"/>
    <xf numFmtId="43" fontId="14" fillId="0" borderId="0" xfId="1" applyNumberFormat="1" applyFont="1"/>
    <xf numFmtId="0" fontId="11" fillId="0" borderId="0" xfId="0" applyFont="1" applyAlignment="1">
      <alignment horizontal="center"/>
    </xf>
    <xf numFmtId="0" fontId="7" fillId="0" borderId="0" xfId="0" applyFont="1"/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43" fontId="7" fillId="0" borderId="12" xfId="1" applyNumberFormat="1" applyFont="1" applyBorder="1" applyAlignment="1" applyProtection="1">
      <alignment horizontal="left"/>
    </xf>
    <xf numFmtId="43" fontId="7" fillId="2" borderId="12" xfId="1" applyNumberFormat="1" applyFont="1" applyFill="1" applyBorder="1" applyAlignment="1" applyProtection="1">
      <alignment horizontal="left"/>
    </xf>
    <xf numFmtId="43" fontId="7" fillId="0" borderId="13" xfId="1" applyNumberFormat="1" applyFont="1" applyBorder="1" applyAlignment="1" applyProtection="1">
      <alignment horizontal="left"/>
    </xf>
    <xf numFmtId="43" fontId="7" fillId="2" borderId="13" xfId="1" applyNumberFormat="1" applyFont="1" applyFill="1" applyBorder="1" applyAlignment="1" applyProtection="1">
      <alignment horizontal="left"/>
    </xf>
    <xf numFmtId="43" fontId="10" fillId="2" borderId="13" xfId="1" applyNumberFormat="1" applyFont="1" applyFill="1" applyBorder="1" applyAlignment="1" applyProtection="1">
      <alignment horizontal="left"/>
    </xf>
    <xf numFmtId="43" fontId="10" fillId="0" borderId="13" xfId="1" applyNumberFormat="1" applyFont="1" applyBorder="1" applyAlignment="1" applyProtection="1">
      <alignment horizontal="left"/>
    </xf>
    <xf numFmtId="43" fontId="9" fillId="0" borderId="12" xfId="1" applyNumberFormat="1" applyFont="1" applyFill="1" applyBorder="1" applyAlignment="1" applyProtection="1">
      <alignment horizontal="left"/>
    </xf>
    <xf numFmtId="187" fontId="7" fillId="0" borderId="13" xfId="1" applyFont="1" applyBorder="1" applyAlignment="1" applyProtection="1">
      <alignment horizontal="left"/>
    </xf>
    <xf numFmtId="43" fontId="7" fillId="0" borderId="15" xfId="1" applyNumberFormat="1" applyFont="1" applyBorder="1" applyAlignment="1" applyProtection="1">
      <alignment horizontal="left"/>
    </xf>
    <xf numFmtId="43" fontId="7" fillId="2" borderId="15" xfId="1" applyNumberFormat="1" applyFont="1" applyFill="1" applyBorder="1" applyAlignment="1" applyProtection="1">
      <alignment horizontal="left"/>
    </xf>
    <xf numFmtId="43" fontId="10" fillId="2" borderId="15" xfId="1" applyNumberFormat="1" applyFont="1" applyFill="1" applyBorder="1" applyAlignment="1" applyProtection="1">
      <alignment horizontal="left"/>
    </xf>
    <xf numFmtId="43" fontId="10" fillId="0" borderId="15" xfId="1" applyNumberFormat="1" applyFont="1" applyBorder="1" applyAlignment="1" applyProtection="1">
      <alignment horizontal="left"/>
    </xf>
    <xf numFmtId="43" fontId="9" fillId="0" borderId="15" xfId="1" applyNumberFormat="1" applyFont="1" applyFill="1" applyBorder="1" applyAlignment="1" applyProtection="1">
      <alignment horizontal="left"/>
    </xf>
    <xf numFmtId="187" fontId="7" fillId="0" borderId="15" xfId="1" applyFont="1" applyBorder="1" applyAlignment="1" applyProtection="1">
      <alignment horizontal="left" wrapText="1"/>
    </xf>
    <xf numFmtId="187" fontId="7" fillId="0" borderId="15" xfId="1" applyFont="1" applyBorder="1" applyAlignment="1" applyProtection="1">
      <alignment horizontal="left"/>
    </xf>
    <xf numFmtId="0" fontId="7" fillId="0" borderId="0" xfId="0" applyFont="1" applyFill="1"/>
    <xf numFmtId="43" fontId="10" fillId="0" borderId="16" xfId="1" applyNumberFormat="1" applyFont="1" applyBorder="1" applyAlignment="1" applyProtection="1">
      <alignment horizontal="left"/>
    </xf>
    <xf numFmtId="43" fontId="10" fillId="2" borderId="16" xfId="1" applyNumberFormat="1" applyFont="1" applyFill="1" applyBorder="1" applyAlignment="1" applyProtection="1">
      <alignment horizontal="left"/>
    </xf>
    <xf numFmtId="187" fontId="7" fillId="0" borderId="17" xfId="1" applyFont="1" applyBorder="1" applyAlignment="1" applyProtection="1">
      <alignment horizontal="left"/>
    </xf>
    <xf numFmtId="43" fontId="9" fillId="0" borderId="16" xfId="1" applyNumberFormat="1" applyFont="1" applyFill="1" applyBorder="1" applyAlignment="1" applyProtection="1">
      <alignment horizontal="left"/>
    </xf>
    <xf numFmtId="43" fontId="9" fillId="0" borderId="20" xfId="1" applyNumberFormat="1" applyFont="1" applyBorder="1" applyProtection="1"/>
    <xf numFmtId="43" fontId="9" fillId="3" borderId="20" xfId="1" applyNumberFormat="1" applyFont="1" applyFill="1" applyBorder="1" applyProtection="1"/>
    <xf numFmtId="43" fontId="9" fillId="0" borderId="20" xfId="1" applyNumberFormat="1" applyFont="1" applyFill="1" applyBorder="1" applyProtection="1"/>
    <xf numFmtId="0" fontId="9" fillId="0" borderId="0" xfId="0" applyFont="1"/>
    <xf numFmtId="0" fontId="7" fillId="0" borderId="0" xfId="0" applyFont="1" applyAlignment="1"/>
    <xf numFmtId="43" fontId="9" fillId="0" borderId="0" xfId="1" applyNumberFormat="1" applyFont="1"/>
    <xf numFmtId="43" fontId="9" fillId="0" borderId="0" xfId="1" applyNumberFormat="1" applyFont="1" applyAlignment="1"/>
    <xf numFmtId="0" fontId="6" fillId="0" borderId="0" xfId="0" applyFont="1" applyFill="1" applyBorder="1" applyAlignment="1">
      <alignment vertical="top"/>
    </xf>
    <xf numFmtId="0" fontId="18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187" fontId="18" fillId="8" borderId="9" xfId="1" applyNumberFormat="1" applyFont="1" applyFill="1" applyBorder="1" applyAlignment="1">
      <alignment horizontal="center"/>
    </xf>
    <xf numFmtId="187" fontId="18" fillId="0" borderId="10" xfId="1" applyNumberFormat="1" applyFont="1" applyFill="1" applyBorder="1" applyAlignment="1">
      <alignment horizontal="center"/>
    </xf>
    <xf numFmtId="187" fontId="18" fillId="8" borderId="10" xfId="1" applyNumberFormat="1" applyFont="1" applyFill="1" applyBorder="1" applyAlignment="1">
      <alignment horizontal="center"/>
    </xf>
    <xf numFmtId="0" fontId="5" fillId="9" borderId="4" xfId="0" applyFont="1" applyFill="1" applyBorder="1"/>
    <xf numFmtId="0" fontId="5" fillId="9" borderId="4" xfId="0" applyFont="1" applyFill="1" applyBorder="1" applyAlignment="1">
      <alignment vertical="top"/>
    </xf>
    <xf numFmtId="0" fontId="5" fillId="9" borderId="4" xfId="0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vertical="top"/>
    </xf>
    <xf numFmtId="0" fontId="5" fillId="0" borderId="0" xfId="0" applyFont="1" applyFill="1" applyBorder="1"/>
    <xf numFmtId="0" fontId="6" fillId="0" borderId="5" xfId="0" applyFont="1" applyFill="1" applyBorder="1" applyAlignment="1">
      <alignment vertical="top"/>
    </xf>
    <xf numFmtId="49" fontId="6" fillId="0" borderId="7" xfId="0" applyNumberFormat="1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4" xfId="0" applyFont="1" applyFill="1" applyBorder="1" applyAlignment="1">
      <alignment vertical="top" wrapText="1"/>
    </xf>
    <xf numFmtId="4" fontId="6" fillId="0" borderId="4" xfId="0" applyNumberFormat="1" applyFont="1" applyFill="1" applyBorder="1" applyAlignment="1">
      <alignment vertical="top"/>
    </xf>
    <xf numFmtId="9" fontId="6" fillId="0" borderId="4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vertical="top"/>
    </xf>
    <xf numFmtId="187" fontId="5" fillId="0" borderId="4" xfId="1" applyNumberFormat="1" applyFont="1" applyFill="1" applyBorder="1" applyAlignment="1">
      <alignment vertical="top"/>
    </xf>
    <xf numFmtId="4" fontId="5" fillId="0" borderId="4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4" xfId="0" applyFont="1" applyFill="1" applyBorder="1" applyAlignment="1">
      <alignment vertical="top"/>
    </xf>
    <xf numFmtId="0" fontId="6" fillId="0" borderId="7" xfId="0" applyFont="1" applyFill="1" applyBorder="1" applyAlignment="1">
      <alignment vertical="top" wrapText="1"/>
    </xf>
    <xf numFmtId="9" fontId="6" fillId="0" borderId="4" xfId="2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8" xfId="0" applyFont="1" applyFill="1" applyBorder="1" applyAlignment="1">
      <alignment vertical="top"/>
    </xf>
    <xf numFmtId="49" fontId="6" fillId="0" borderId="9" xfId="0" applyNumberFormat="1" applyFont="1" applyFill="1" applyBorder="1" applyAlignment="1">
      <alignment vertical="top"/>
    </xf>
    <xf numFmtId="0" fontId="6" fillId="0" borderId="21" xfId="0" applyFont="1" applyFill="1" applyBorder="1" applyAlignment="1">
      <alignment vertical="top"/>
    </xf>
    <xf numFmtId="0" fontId="6" fillId="0" borderId="10" xfId="0" applyFont="1" applyFill="1" applyBorder="1" applyAlignment="1">
      <alignment vertical="top" wrapText="1"/>
    </xf>
    <xf numFmtId="187" fontId="6" fillId="0" borderId="4" xfId="1" applyNumberFormat="1" applyFont="1" applyFill="1" applyBorder="1" applyAlignment="1">
      <alignment vertical="top"/>
    </xf>
    <xf numFmtId="9" fontId="6" fillId="0" borderId="4" xfId="2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vertical="top"/>
    </xf>
    <xf numFmtId="9" fontId="6" fillId="0" borderId="7" xfId="2" applyFont="1" applyFill="1" applyBorder="1" applyAlignment="1">
      <alignment horizontal="center" vertical="top"/>
    </xf>
    <xf numFmtId="0" fontId="5" fillId="9" borderId="4" xfId="0" applyFont="1" applyFill="1" applyBorder="1" applyAlignment="1"/>
    <xf numFmtId="0" fontId="5" fillId="9" borderId="4" xfId="0" applyFont="1" applyFill="1" applyBorder="1" applyAlignment="1">
      <alignment horizontal="center" wrapText="1"/>
    </xf>
    <xf numFmtId="0" fontId="5" fillId="9" borderId="4" xfId="0" applyFont="1" applyFill="1" applyBorder="1" applyAlignment="1">
      <alignment horizontal="center"/>
    </xf>
    <xf numFmtId="187" fontId="5" fillId="9" borderId="4" xfId="1" applyNumberFormat="1" applyFont="1" applyFill="1" applyBorder="1" applyAlignment="1">
      <alignment horizontal="center" vertical="top"/>
    </xf>
    <xf numFmtId="0" fontId="5" fillId="0" borderId="0" xfId="0" applyFont="1" applyFill="1" applyBorder="1" applyAlignment="1"/>
    <xf numFmtId="4" fontId="5" fillId="9" borderId="4" xfId="0" applyNumberFormat="1" applyFont="1" applyFill="1" applyBorder="1" applyAlignment="1">
      <alignment horizontal="center" vertical="top"/>
    </xf>
    <xf numFmtId="4" fontId="5" fillId="9" borderId="4" xfId="0" applyNumberFormat="1" applyFont="1" applyFill="1" applyBorder="1" applyAlignment="1"/>
    <xf numFmtId="4" fontId="5" fillId="9" borderId="4" xfId="0" applyNumberFormat="1" applyFont="1" applyFill="1" applyBorder="1" applyAlignment="1">
      <alignment horizontal="center"/>
    </xf>
    <xf numFmtId="0" fontId="6" fillId="0" borderId="5" xfId="0" applyFont="1" applyBorder="1" applyAlignment="1">
      <alignment vertical="top"/>
    </xf>
    <xf numFmtId="49" fontId="6" fillId="0" borderId="7" xfId="0" applyNumberFormat="1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5" fillId="0" borderId="4" xfId="0" applyFont="1" applyFill="1" applyBorder="1" applyAlignment="1"/>
    <xf numFmtId="49" fontId="5" fillId="9" borderId="4" xfId="0" applyNumberFormat="1" applyFont="1" applyFill="1" applyBorder="1" applyAlignment="1">
      <alignment vertical="top"/>
    </xf>
    <xf numFmtId="43" fontId="6" fillId="0" borderId="4" xfId="1" applyNumberFormat="1" applyFont="1" applyFill="1" applyBorder="1" applyAlignment="1">
      <alignment vertical="top"/>
    </xf>
    <xf numFmtId="43" fontId="6" fillId="0" borderId="4" xfId="1" applyNumberFormat="1" applyFont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187" fontId="6" fillId="0" borderId="4" xfId="1" applyNumberFormat="1" applyFont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/>
    </xf>
    <xf numFmtId="49" fontId="6" fillId="0" borderId="6" xfId="0" applyNumberFormat="1" applyFont="1" applyBorder="1" applyAlignment="1">
      <alignment vertical="top"/>
    </xf>
    <xf numFmtId="4" fontId="6" fillId="0" borderId="7" xfId="0" applyNumberFormat="1" applyFont="1" applyBorder="1" applyAlignment="1">
      <alignment vertical="top"/>
    </xf>
    <xf numFmtId="49" fontId="5" fillId="9" borderId="4" xfId="0" applyNumberFormat="1" applyFont="1" applyFill="1" applyBorder="1" applyAlignment="1"/>
    <xf numFmtId="0" fontId="5" fillId="9" borderId="4" xfId="0" applyFont="1" applyFill="1" applyBorder="1" applyAlignment="1">
      <alignment wrapText="1"/>
    </xf>
    <xf numFmtId="0" fontId="5" fillId="9" borderId="8" xfId="0" applyFont="1" applyFill="1" applyBorder="1" applyAlignment="1">
      <alignment vertical="top"/>
    </xf>
    <xf numFmtId="0" fontId="5" fillId="9" borderId="9" xfId="0" applyFont="1" applyFill="1" applyBorder="1" applyAlignment="1">
      <alignment vertical="top"/>
    </xf>
    <xf numFmtId="0" fontId="5" fillId="9" borderId="21" xfId="0" applyFont="1" applyFill="1" applyBorder="1" applyAlignment="1">
      <alignment vertical="top"/>
    </xf>
    <xf numFmtId="0" fontId="5" fillId="9" borderId="10" xfId="0" applyFont="1" applyFill="1" applyBorder="1" applyAlignment="1">
      <alignment vertical="top" wrapText="1"/>
    </xf>
    <xf numFmtId="187" fontId="5" fillId="9" borderId="4" xfId="1" applyNumberFormat="1" applyFont="1" applyFill="1" applyBorder="1" applyAlignment="1">
      <alignment vertical="top"/>
    </xf>
    <xf numFmtId="0" fontId="5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5" fillId="10" borderId="4" xfId="0" applyFont="1" applyFill="1" applyBorder="1" applyAlignment="1"/>
    <xf numFmtId="4" fontId="5" fillId="10" borderId="4" xfId="0" applyNumberFormat="1" applyFont="1" applyFill="1" applyBorder="1" applyAlignment="1"/>
    <xf numFmtId="0" fontId="5" fillId="10" borderId="4" xfId="0" applyFont="1" applyFill="1" applyBorder="1" applyAlignment="1">
      <alignment vertical="top"/>
    </xf>
    <xf numFmtId="49" fontId="5" fillId="10" borderId="4" xfId="0" applyNumberFormat="1" applyFont="1" applyFill="1" applyBorder="1" applyAlignment="1">
      <alignment vertical="top"/>
    </xf>
    <xf numFmtId="0" fontId="5" fillId="10" borderId="4" xfId="0" applyFont="1" applyFill="1" applyBorder="1" applyAlignment="1">
      <alignment vertical="top" wrapText="1"/>
    </xf>
    <xf numFmtId="4" fontId="5" fillId="10" borderId="4" xfId="0" applyNumberFormat="1" applyFont="1" applyFill="1" applyBorder="1" applyAlignment="1">
      <alignment vertical="top"/>
    </xf>
    <xf numFmtId="0" fontId="6" fillId="0" borderId="8" xfId="0" applyFont="1" applyBorder="1" applyAlignment="1">
      <alignment vertical="top"/>
    </xf>
    <xf numFmtId="49" fontId="6" fillId="0" borderId="9" xfId="0" applyNumberFormat="1" applyFont="1" applyBorder="1" applyAlignment="1">
      <alignment vertical="top"/>
    </xf>
    <xf numFmtId="0" fontId="6" fillId="0" borderId="21" xfId="0" applyFont="1" applyBorder="1" applyAlignment="1">
      <alignment vertical="top"/>
    </xf>
    <xf numFmtId="0" fontId="6" fillId="0" borderId="10" xfId="0" applyFont="1" applyBorder="1" applyAlignment="1">
      <alignment vertical="top" wrapText="1"/>
    </xf>
    <xf numFmtId="9" fontId="6" fillId="0" borderId="4" xfId="2" applyFont="1" applyBorder="1" applyAlignment="1">
      <alignment horizontal="center" vertical="top"/>
    </xf>
    <xf numFmtId="0" fontId="5" fillId="10" borderId="4" xfId="0" applyFont="1" applyFill="1" applyBorder="1"/>
    <xf numFmtId="9" fontId="6" fillId="0" borderId="7" xfId="2" applyFont="1" applyBorder="1" applyAlignment="1">
      <alignment horizontal="center" vertical="top"/>
    </xf>
    <xf numFmtId="0" fontId="5" fillId="2" borderId="5" xfId="0" applyFont="1" applyFill="1" applyBorder="1" applyAlignment="1"/>
    <xf numFmtId="0" fontId="5" fillId="2" borderId="7" xfId="0" applyFont="1" applyFill="1" applyBorder="1" applyAlignment="1"/>
    <xf numFmtId="0" fontId="5" fillId="2" borderId="6" xfId="0" applyFont="1" applyFill="1" applyBorder="1" applyAlignment="1"/>
    <xf numFmtId="0" fontId="5" fillId="2" borderId="4" xfId="0" applyFont="1" applyFill="1" applyBorder="1" applyAlignment="1">
      <alignment horizontal="center" wrapText="1"/>
    </xf>
    <xf numFmtId="187" fontId="5" fillId="2" borderId="18" xfId="0" applyNumberFormat="1" applyFont="1" applyFill="1" applyBorder="1" applyAlignment="1"/>
    <xf numFmtId="187" fontId="5" fillId="2" borderId="20" xfId="0" applyNumberFormat="1" applyFont="1" applyFill="1" applyBorder="1" applyAlignment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/>
    <xf numFmtId="187" fontId="6" fillId="0" borderId="0" xfId="1" applyNumberFormat="1" applyFont="1" applyFill="1" applyBorder="1" applyAlignment="1">
      <alignment horizontal="center"/>
    </xf>
    <xf numFmtId="187" fontId="6" fillId="0" borderId="0" xfId="1" applyNumberFormat="1" applyFont="1" applyFill="1" applyBorder="1"/>
    <xf numFmtId="0" fontId="6" fillId="0" borderId="0" xfId="0" applyFont="1" applyFill="1" applyBorder="1" applyAlignment="1">
      <alignment horizontal="right"/>
    </xf>
    <xf numFmtId="43" fontId="6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/>
    <xf numFmtId="187" fontId="20" fillId="0" borderId="0" xfId="1" applyNumberFormat="1" applyFont="1" applyFill="1" applyBorder="1" applyAlignment="1">
      <alignment horizontal="center"/>
    </xf>
    <xf numFmtId="187" fontId="20" fillId="0" borderId="0" xfId="1" applyNumberFormat="1" applyFont="1" applyFill="1" applyBorder="1"/>
    <xf numFmtId="0" fontId="20" fillId="0" borderId="0" xfId="0" applyFont="1" applyFill="1" applyBorder="1" applyAlignment="1">
      <alignment horizontal="right"/>
    </xf>
    <xf numFmtId="4" fontId="20" fillId="0" borderId="0" xfId="0" applyNumberFormat="1" applyFont="1" applyFill="1" applyBorder="1"/>
    <xf numFmtId="0" fontId="20" fillId="0" borderId="0" xfId="0" applyFont="1" applyFill="1" applyBorder="1" applyAlignment="1">
      <alignment vertical="top"/>
    </xf>
    <xf numFmtId="43" fontId="20" fillId="0" borderId="0" xfId="0" applyNumberFormat="1" applyFont="1" applyFill="1" applyBorder="1"/>
    <xf numFmtId="0" fontId="4" fillId="0" borderId="0" xfId="0" applyFont="1" applyBorder="1"/>
    <xf numFmtId="0" fontId="3" fillId="0" borderId="0" xfId="0" applyFont="1" applyFill="1" applyAlignment="1" applyProtection="1">
      <alignment horizontal="center"/>
      <protection locked="0"/>
    </xf>
    <xf numFmtId="0" fontId="4" fillId="0" borderId="0" xfId="0" applyFont="1" applyFill="1"/>
    <xf numFmtId="43" fontId="5" fillId="2" borderId="4" xfId="1" applyNumberFormat="1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center"/>
    </xf>
    <xf numFmtId="0" fontId="8" fillId="0" borderId="4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4" xfId="0" applyFont="1" applyBorder="1" applyAlignment="1">
      <alignment vertical="top" wrapText="1"/>
    </xf>
    <xf numFmtId="0" fontId="8" fillId="0" borderId="4" xfId="0" applyFont="1" applyBorder="1" applyAlignment="1"/>
    <xf numFmtId="187" fontId="21" fillId="0" borderId="0" xfId="1" applyFont="1"/>
    <xf numFmtId="187" fontId="6" fillId="0" borderId="0" xfId="1" applyFont="1" applyAlignment="1"/>
    <xf numFmtId="39" fontId="22" fillId="0" borderId="0" xfId="0" applyNumberFormat="1" applyFont="1" applyAlignment="1">
      <alignment vertical="top"/>
    </xf>
    <xf numFmtId="187" fontId="23" fillId="0" borderId="0" xfId="1" applyFont="1" applyAlignment="1"/>
    <xf numFmtId="39" fontId="24" fillId="0" borderId="0" xfId="0" applyNumberFormat="1" applyFont="1" applyAlignment="1">
      <alignment vertical="top"/>
    </xf>
    <xf numFmtId="43" fontId="10" fillId="0" borderId="4" xfId="1" applyNumberFormat="1" applyFont="1" applyBorder="1" applyAlignment="1" applyProtection="1">
      <alignment horizontal="left"/>
    </xf>
    <xf numFmtId="43" fontId="10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7" fillId="0" borderId="4" xfId="1" applyNumberFormat="1" applyFont="1" applyBorder="1" applyAlignment="1" applyProtection="1">
      <alignment horizontal="left"/>
    </xf>
    <xf numFmtId="43" fontId="7" fillId="2" borderId="4" xfId="1" applyNumberFormat="1" applyFont="1" applyFill="1" applyBorder="1" applyAlignment="1" applyProtection="1">
      <alignment horizontal="left"/>
    </xf>
    <xf numFmtId="43" fontId="7" fillId="0" borderId="3" xfId="1" applyNumberFormat="1" applyFont="1" applyBorder="1" applyAlignment="1" applyProtection="1">
      <alignment horizontal="left"/>
    </xf>
    <xf numFmtId="43" fontId="7" fillId="2" borderId="3" xfId="1" applyNumberFormat="1" applyFont="1" applyFill="1" applyBorder="1" applyAlignment="1" applyProtection="1">
      <alignment horizontal="left"/>
    </xf>
    <xf numFmtId="43" fontId="10" fillId="0" borderId="3" xfId="1" applyNumberFormat="1" applyFont="1" applyBorder="1" applyAlignment="1" applyProtection="1">
      <alignment horizontal="left"/>
    </xf>
    <xf numFmtId="43" fontId="10" fillId="2" borderId="3" xfId="1" applyNumberFormat="1" applyFont="1" applyFill="1" applyBorder="1" applyAlignment="1" applyProtection="1">
      <alignment horizontal="left"/>
    </xf>
    <xf numFmtId="187" fontId="25" fillId="0" borderId="0" xfId="1" applyFont="1"/>
    <xf numFmtId="0" fontId="18" fillId="0" borderId="4" xfId="0" applyFont="1" applyBorder="1" applyAlignment="1">
      <alignment vertical="top"/>
    </xf>
    <xf numFmtId="187" fontId="18" fillId="0" borderId="4" xfId="1" applyNumberFormat="1" applyFont="1" applyBorder="1" applyAlignment="1">
      <alignment vertical="top"/>
    </xf>
    <xf numFmtId="0" fontId="18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4" fontId="10" fillId="0" borderId="4" xfId="0" applyNumberFormat="1" applyFont="1" applyBorder="1" applyAlignment="1">
      <alignment vertical="top"/>
    </xf>
    <xf numFmtId="9" fontId="10" fillId="0" borderId="4" xfId="2" applyFont="1" applyBorder="1" applyAlignment="1">
      <alignment horizontal="center" vertical="top"/>
    </xf>
    <xf numFmtId="187" fontId="10" fillId="0" borderId="4" xfId="1" applyNumberFormat="1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Fill="1" applyBorder="1" applyAlignment="1">
      <alignment vertical="top"/>
    </xf>
    <xf numFmtId="4" fontId="10" fillId="0" borderId="4" xfId="0" applyNumberFormat="1" applyFont="1" applyFill="1" applyBorder="1" applyAlignment="1">
      <alignment vertical="top"/>
    </xf>
    <xf numFmtId="9" fontId="10" fillId="0" borderId="4" xfId="2" applyFont="1" applyFill="1" applyBorder="1" applyAlignment="1">
      <alignment horizontal="center" vertical="top"/>
    </xf>
    <xf numFmtId="187" fontId="10" fillId="0" borderId="4" xfId="1" applyNumberFormat="1" applyFont="1" applyFill="1" applyBorder="1" applyAlignment="1">
      <alignment vertical="top"/>
    </xf>
    <xf numFmtId="0" fontId="10" fillId="0" borderId="0" xfId="0" applyFont="1" applyFill="1" applyAlignment="1">
      <alignment vertical="top"/>
    </xf>
    <xf numFmtId="187" fontId="10" fillId="0" borderId="4" xfId="1" applyFont="1" applyBorder="1" applyAlignment="1">
      <alignment vertical="top"/>
    </xf>
    <xf numFmtId="187" fontId="10" fillId="0" borderId="4" xfId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49" fontId="18" fillId="0" borderId="4" xfId="0" applyNumberFormat="1" applyFont="1" applyBorder="1" applyAlignment="1">
      <alignment vertical="top"/>
    </xf>
    <xf numFmtId="9" fontId="10" fillId="0" borderId="4" xfId="0" applyNumberFormat="1" applyFont="1" applyFill="1" applyBorder="1" applyAlignment="1">
      <alignment vertical="top"/>
    </xf>
    <xf numFmtId="4" fontId="10" fillId="0" borderId="0" xfId="0" applyNumberFormat="1" applyFont="1" applyAlignment="1">
      <alignment vertical="top"/>
    </xf>
    <xf numFmtId="0" fontId="10" fillId="0" borderId="0" xfId="0" applyFont="1" applyFill="1" applyBorder="1" applyAlignment="1"/>
    <xf numFmtId="14" fontId="10" fillId="0" borderId="4" xfId="0" applyNumberFormat="1" applyFont="1" applyBorder="1" applyAlignment="1">
      <alignment horizontal="left" vertical="top"/>
    </xf>
    <xf numFmtId="0" fontId="18" fillId="0" borderId="4" xfId="0" applyFont="1" applyFill="1" applyBorder="1" applyAlignment="1">
      <alignment vertical="top"/>
    </xf>
    <xf numFmtId="187" fontId="18" fillId="0" borderId="4" xfId="1" applyFont="1" applyBorder="1" applyAlignment="1">
      <alignment vertical="top"/>
    </xf>
    <xf numFmtId="49" fontId="18" fillId="0" borderId="4" xfId="0" applyNumberFormat="1" applyFont="1" applyFill="1" applyBorder="1" applyAlignment="1">
      <alignment vertical="top"/>
    </xf>
    <xf numFmtId="14" fontId="10" fillId="0" borderId="4" xfId="0" applyNumberFormat="1" applyFont="1" applyFill="1" applyBorder="1" applyAlignment="1">
      <alignment horizontal="left" vertical="top"/>
    </xf>
    <xf numFmtId="187" fontId="18" fillId="0" borderId="4" xfId="1" applyFont="1" applyFill="1" applyBorder="1" applyAlignment="1">
      <alignment vertical="top"/>
    </xf>
    <xf numFmtId="14" fontId="10" fillId="0" borderId="4" xfId="0" applyNumberFormat="1" applyFont="1" applyBorder="1" applyAlignment="1">
      <alignment vertical="top"/>
    </xf>
    <xf numFmtId="9" fontId="18" fillId="0" borderId="4" xfId="0" applyNumberFormat="1" applyFont="1" applyFill="1" applyBorder="1" applyAlignment="1">
      <alignment vertical="top"/>
    </xf>
    <xf numFmtId="4" fontId="18" fillId="0" borderId="4" xfId="0" applyNumberFormat="1" applyFont="1" applyBorder="1" applyAlignment="1">
      <alignment vertical="top"/>
    </xf>
    <xf numFmtId="187" fontId="18" fillId="0" borderId="20" xfId="0" applyNumberFormat="1" applyFont="1" applyFill="1" applyBorder="1" applyAlignment="1"/>
    <xf numFmtId="0" fontId="18" fillId="0" borderId="0" xfId="0" applyFont="1" applyFill="1" applyBorder="1" applyAlignment="1">
      <alignment horizontal="center"/>
    </xf>
    <xf numFmtId="187" fontId="27" fillId="0" borderId="0" xfId="0" applyNumberFormat="1" applyFont="1" applyFill="1" applyBorder="1" applyAlignment="1"/>
    <xf numFmtId="187" fontId="18" fillId="0" borderId="0" xfId="0" applyNumberFormat="1" applyFont="1" applyFill="1" applyBorder="1" applyAlignment="1"/>
    <xf numFmtId="0" fontId="10" fillId="0" borderId="0" xfId="0" applyFont="1" applyFill="1" applyProtection="1"/>
    <xf numFmtId="0" fontId="10" fillId="0" borderId="0" xfId="0" applyFont="1" applyFill="1" applyAlignment="1"/>
    <xf numFmtId="187" fontId="21" fillId="0" borderId="0" xfId="0" applyNumberFormat="1" applyFont="1" applyFill="1" applyBorder="1" applyAlignment="1"/>
    <xf numFmtId="187" fontId="10" fillId="0" borderId="0" xfId="1" applyNumberFormat="1" applyFont="1" applyFill="1" applyBorder="1" applyAlignment="1">
      <alignment horizontal="center"/>
    </xf>
    <xf numFmtId="187" fontId="10" fillId="0" borderId="0" xfId="1" applyNumberFormat="1" applyFont="1" applyFill="1" applyBorder="1" applyAlignment="1"/>
    <xf numFmtId="187" fontId="10" fillId="0" borderId="0" xfId="1" applyNumberFormat="1" applyFont="1" applyFill="1" applyBorder="1" applyAlignment="1">
      <alignment vertical="top"/>
    </xf>
    <xf numFmtId="39" fontId="28" fillId="0" borderId="0" xfId="0" applyNumberFormat="1" applyFont="1" applyAlignment="1">
      <alignment vertical="top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Border="1" applyAlignment="1">
      <alignment wrapText="1"/>
    </xf>
    <xf numFmtId="187" fontId="20" fillId="0" borderId="0" xfId="1" applyNumberFormat="1" applyFont="1" applyFill="1" applyBorder="1" applyAlignment="1"/>
    <xf numFmtId="187" fontId="20" fillId="0" borderId="0" xfId="1" applyNumberFormat="1" applyFont="1" applyFill="1" applyBorder="1" applyAlignment="1">
      <alignment vertical="top"/>
    </xf>
    <xf numFmtId="0" fontId="29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187" fontId="28" fillId="0" borderId="0" xfId="1" applyNumberFormat="1" applyFont="1" applyFill="1" applyAlignment="1">
      <alignment horizontal="center" vertical="top"/>
    </xf>
    <xf numFmtId="187" fontId="29" fillId="0" borderId="0" xfId="1" applyNumberFormat="1" applyFont="1" applyFill="1" applyAlignment="1">
      <alignment vertical="top"/>
    </xf>
    <xf numFmtId="0" fontId="31" fillId="0" borderId="0" xfId="0" applyFont="1"/>
    <xf numFmtId="0" fontId="31" fillId="0" borderId="0" xfId="0" applyFont="1" applyBorder="1"/>
    <xf numFmtId="0" fontId="31" fillId="0" borderId="0" xfId="0" applyFont="1" applyFill="1"/>
    <xf numFmtId="0" fontId="32" fillId="2" borderId="3" xfId="0" applyFont="1" applyFill="1" applyBorder="1" applyAlignment="1" applyProtection="1">
      <alignment horizontal="center" vertical="center" wrapText="1"/>
    </xf>
    <xf numFmtId="0" fontId="34" fillId="0" borderId="0" xfId="0" applyFont="1"/>
    <xf numFmtId="0" fontId="33" fillId="0" borderId="10" xfId="0" applyFont="1" applyBorder="1" applyAlignment="1" applyProtection="1">
      <alignment horizontal="center"/>
    </xf>
    <xf numFmtId="0" fontId="33" fillId="2" borderId="10" xfId="0" applyFont="1" applyFill="1" applyBorder="1" applyAlignment="1" applyProtection="1">
      <alignment horizontal="center"/>
    </xf>
    <xf numFmtId="43" fontId="33" fillId="0" borderId="10" xfId="1" applyNumberFormat="1" applyFont="1" applyBorder="1" applyAlignment="1" applyProtection="1">
      <alignment horizontal="center"/>
    </xf>
    <xf numFmtId="43" fontId="33" fillId="2" borderId="10" xfId="1" applyNumberFormat="1" applyFont="1" applyFill="1" applyBorder="1" applyAlignment="1" applyProtection="1">
      <alignment horizontal="center"/>
    </xf>
    <xf numFmtId="43" fontId="33" fillId="0" borderId="10" xfId="1" applyNumberFormat="1" applyFont="1" applyFill="1" applyBorder="1" applyAlignment="1" applyProtection="1">
      <alignment horizontal="center"/>
    </xf>
    <xf numFmtId="43" fontId="32" fillId="2" borderId="4" xfId="1" applyNumberFormat="1" applyFont="1" applyFill="1" applyBorder="1" applyAlignment="1" applyProtection="1">
      <alignment horizontal="center"/>
    </xf>
    <xf numFmtId="0" fontId="32" fillId="2" borderId="4" xfId="0" applyFont="1" applyFill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 vertical="center" wrapText="1"/>
    </xf>
    <xf numFmtId="0" fontId="35" fillId="0" borderId="4" xfId="0" applyFont="1" applyBorder="1" applyAlignment="1" applyProtection="1">
      <alignment horizontal="center"/>
    </xf>
    <xf numFmtId="0" fontId="35" fillId="0" borderId="4" xfId="0" applyFont="1" applyFill="1" applyBorder="1" applyAlignment="1" applyProtection="1">
      <alignment horizontal="left"/>
    </xf>
    <xf numFmtId="43" fontId="34" fillId="0" borderId="4" xfId="1" applyNumberFormat="1" applyFont="1" applyBorder="1" applyAlignment="1" applyProtection="1">
      <alignment horizontal="left"/>
    </xf>
    <xf numFmtId="43" fontId="34" fillId="2" borderId="4" xfId="1" applyNumberFormat="1" applyFont="1" applyFill="1" applyBorder="1" applyAlignment="1" applyProtection="1">
      <alignment horizontal="left"/>
    </xf>
    <xf numFmtId="43" fontId="10" fillId="0" borderId="4" xfId="1" applyNumberFormat="1" applyFont="1" applyFill="1" applyBorder="1" applyAlignment="1" applyProtection="1">
      <alignment horizontal="left"/>
    </xf>
    <xf numFmtId="43" fontId="32" fillId="0" borderId="4" xfId="1" applyNumberFormat="1" applyFont="1" applyFill="1" applyBorder="1" applyAlignment="1" applyProtection="1">
      <alignment horizontal="left"/>
    </xf>
    <xf numFmtId="0" fontId="35" fillId="0" borderId="4" xfId="0" applyFont="1" applyFill="1" applyBorder="1" applyAlignment="1" applyProtection="1">
      <alignment horizontal="center"/>
    </xf>
    <xf numFmtId="0" fontId="34" fillId="0" borderId="0" xfId="0" applyFont="1" applyFill="1"/>
    <xf numFmtId="0" fontId="36" fillId="0" borderId="4" xfId="0" applyFont="1" applyBorder="1" applyAlignment="1">
      <alignment vertical="top"/>
    </xf>
    <xf numFmtId="0" fontId="35" fillId="0" borderId="4" xfId="0" applyFont="1" applyBorder="1" applyAlignment="1">
      <alignment vertical="top"/>
    </xf>
    <xf numFmtId="0" fontId="35" fillId="0" borderId="4" xfId="0" applyFont="1" applyBorder="1" applyAlignment="1">
      <alignment vertical="top" wrapText="1"/>
    </xf>
    <xf numFmtId="0" fontId="36" fillId="0" borderId="4" xfId="0" applyFont="1" applyBorder="1" applyAlignment="1"/>
    <xf numFmtId="188" fontId="34" fillId="0" borderId="4" xfId="1" applyNumberFormat="1" applyFont="1" applyBorder="1" applyAlignment="1" applyProtection="1">
      <alignment horizontal="left"/>
    </xf>
    <xf numFmtId="188" fontId="34" fillId="2" borderId="4" xfId="1" applyNumberFormat="1" applyFont="1" applyFill="1" applyBorder="1" applyAlignment="1" applyProtection="1">
      <alignment horizontal="left"/>
    </xf>
    <xf numFmtId="43" fontId="33" fillId="0" borderId="20" xfId="1" applyNumberFormat="1" applyFont="1" applyBorder="1" applyProtection="1"/>
    <xf numFmtId="43" fontId="32" fillId="0" borderId="20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0" fontId="33" fillId="0" borderId="0" xfId="0" applyFont="1"/>
    <xf numFmtId="0" fontId="37" fillId="0" borderId="0" xfId="0" applyFont="1" applyProtection="1"/>
    <xf numFmtId="43" fontId="37" fillId="0" borderId="0" xfId="1" applyNumberFormat="1" applyFont="1" applyProtection="1"/>
    <xf numFmtId="0" fontId="37" fillId="0" borderId="0" xfId="0" applyFont="1"/>
    <xf numFmtId="187" fontId="38" fillId="0" borderId="0" xfId="1" applyFont="1"/>
    <xf numFmtId="187" fontId="39" fillId="0" borderId="0" xfId="1" applyFont="1"/>
    <xf numFmtId="0" fontId="34" fillId="0" borderId="0" xfId="0" applyFont="1" applyAlignment="1"/>
    <xf numFmtId="0" fontId="34" fillId="0" borderId="0" xfId="0" applyFont="1" applyBorder="1" applyAlignment="1"/>
    <xf numFmtId="43" fontId="34" fillId="0" borderId="0" xfId="1" applyNumberFormat="1" applyFont="1" applyAlignment="1"/>
    <xf numFmtId="187" fontId="34" fillId="0" borderId="0" xfId="1" applyFont="1" applyAlignment="1"/>
    <xf numFmtId="39" fontId="40" fillId="0" borderId="0" xfId="0" applyNumberFormat="1" applyFont="1" applyAlignment="1">
      <alignment vertical="top"/>
    </xf>
    <xf numFmtId="187" fontId="41" fillId="0" borderId="0" xfId="1" applyFont="1" applyAlignment="1"/>
    <xf numFmtId="9" fontId="34" fillId="0" borderId="0" xfId="0" applyNumberFormat="1" applyFont="1" applyBorder="1" applyAlignment="1"/>
    <xf numFmtId="39" fontId="42" fillId="0" borderId="0" xfId="0" applyNumberFormat="1" applyFont="1" applyAlignment="1">
      <alignment vertical="top"/>
    </xf>
    <xf numFmtId="187" fontId="34" fillId="0" borderId="0" xfId="0" applyNumberFormat="1" applyFont="1" applyAlignment="1"/>
    <xf numFmtId="0" fontId="43" fillId="0" borderId="0" xfId="0" applyFont="1"/>
    <xf numFmtId="0" fontId="43" fillId="0" borderId="0" xfId="0" applyFont="1" applyBorder="1"/>
    <xf numFmtId="43" fontId="43" fillId="0" borderId="0" xfId="1" applyNumberFormat="1" applyFont="1" applyBorder="1"/>
    <xf numFmtId="43" fontId="43" fillId="0" borderId="0" xfId="1" applyNumberFormat="1" applyFont="1"/>
    <xf numFmtId="187" fontId="44" fillId="0" borderId="0" xfId="1" applyFont="1" applyBorder="1"/>
    <xf numFmtId="0" fontId="44" fillId="0" borderId="0" xfId="0" applyFont="1" applyBorder="1"/>
    <xf numFmtId="43" fontId="45" fillId="0" borderId="0" xfId="1" applyNumberFormat="1" applyFont="1"/>
    <xf numFmtId="0" fontId="43" fillId="0" borderId="0" xfId="0" applyFont="1" applyAlignment="1"/>
    <xf numFmtId="43" fontId="46" fillId="0" borderId="0" xfId="0" applyNumberFormat="1" applyFont="1" applyBorder="1" applyAlignment="1"/>
    <xf numFmtId="0" fontId="46" fillId="0" borderId="0" xfId="0" applyFont="1" applyFill="1" applyBorder="1" applyAlignment="1"/>
    <xf numFmtId="43" fontId="43" fillId="0" borderId="0" xfId="1" applyNumberFormat="1" applyFont="1" applyBorder="1" applyAlignment="1"/>
    <xf numFmtId="43" fontId="43" fillId="0" borderId="0" xfId="1" applyNumberFormat="1" applyFont="1" applyAlignment="1"/>
    <xf numFmtId="43" fontId="45" fillId="0" borderId="0" xfId="1" applyNumberFormat="1" applyFont="1" applyAlignment="1"/>
    <xf numFmtId="187" fontId="47" fillId="0" borderId="0" xfId="0" applyNumberFormat="1" applyFont="1" applyBorder="1"/>
    <xf numFmtId="187" fontId="47" fillId="0" borderId="0" xfId="1" applyFont="1" applyBorder="1"/>
    <xf numFmtId="43" fontId="48" fillId="0" borderId="0" xfId="1" applyNumberFormat="1" applyFont="1" applyAlignment="1"/>
    <xf numFmtId="43" fontId="48" fillId="0" borderId="0" xfId="1" applyNumberFormat="1" applyFont="1"/>
    <xf numFmtId="49" fontId="9" fillId="5" borderId="4" xfId="1" applyNumberFormat="1" applyFont="1" applyFill="1" applyBorder="1" applyAlignment="1">
      <alignment horizontal="center" vertical="center"/>
    </xf>
    <xf numFmtId="49" fontId="9" fillId="8" borderId="4" xfId="1" applyNumberFormat="1" applyFont="1" applyFill="1" applyBorder="1" applyAlignment="1">
      <alignment horizontal="center" vertical="center"/>
    </xf>
    <xf numFmtId="49" fontId="9" fillId="0" borderId="4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8" fillId="0" borderId="4" xfId="0" applyFont="1" applyBorder="1" applyAlignment="1">
      <alignment vertical="top" wrapText="1"/>
    </xf>
    <xf numFmtId="187" fontId="18" fillId="0" borderId="10" xfId="1" applyNumberFormat="1" applyFont="1" applyBorder="1" applyAlignment="1">
      <alignment vertical="top"/>
    </xf>
    <xf numFmtId="0" fontId="10" fillId="0" borderId="4" xfId="0" applyFont="1" applyBorder="1" applyAlignment="1">
      <alignment vertical="top" wrapText="1"/>
    </xf>
    <xf numFmtId="0" fontId="10" fillId="0" borderId="4" xfId="0" applyFont="1" applyFill="1" applyBorder="1" applyAlignment="1">
      <alignment vertical="top" wrapText="1"/>
    </xf>
    <xf numFmtId="187" fontId="10" fillId="0" borderId="4" xfId="0" applyNumberFormat="1" applyFont="1" applyBorder="1" applyAlignment="1">
      <alignment vertical="top"/>
    </xf>
    <xf numFmtId="0" fontId="10" fillId="0" borderId="4" xfId="0" applyFont="1" applyFill="1" applyBorder="1" applyAlignment="1"/>
    <xf numFmtId="0" fontId="10" fillId="0" borderId="4" xfId="0" applyFont="1" applyFill="1" applyBorder="1" applyAlignment="1">
      <alignment wrapText="1"/>
    </xf>
    <xf numFmtId="187" fontId="10" fillId="0" borderId="4" xfId="1" applyFont="1" applyFill="1" applyBorder="1" applyAlignment="1"/>
    <xf numFmtId="187" fontId="10" fillId="0" borderId="0" xfId="1" applyFont="1" applyFill="1" applyBorder="1" applyAlignment="1"/>
    <xf numFmtId="187" fontId="10" fillId="0" borderId="4" xfId="1" applyFont="1" applyBorder="1" applyAlignment="1">
      <alignment vertical="top" wrapText="1"/>
    </xf>
    <xf numFmtId="187" fontId="10" fillId="0" borderId="0" xfId="1" applyFont="1" applyAlignment="1">
      <alignment vertical="top"/>
    </xf>
    <xf numFmtId="187" fontId="10" fillId="0" borderId="4" xfId="0" applyNumberFormat="1" applyFont="1" applyFill="1" applyBorder="1" applyAlignment="1">
      <alignment vertical="top"/>
    </xf>
    <xf numFmtId="4" fontId="18" fillId="0" borderId="4" xfId="0" applyNumberFormat="1" applyFont="1" applyFill="1" applyBorder="1" applyAlignment="1">
      <alignment vertical="top"/>
    </xf>
    <xf numFmtId="0" fontId="18" fillId="0" borderId="4" xfId="0" applyFont="1" applyFill="1" applyBorder="1" applyAlignment="1">
      <alignment vertical="top" wrapText="1"/>
    </xf>
    <xf numFmtId="187" fontId="10" fillId="0" borderId="0" xfId="1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187" fontId="18" fillId="0" borderId="4" xfId="0" applyNumberFormat="1" applyFont="1" applyBorder="1" applyAlignment="1">
      <alignment vertical="top"/>
    </xf>
    <xf numFmtId="187" fontId="18" fillId="0" borderId="20" xfId="1" applyFont="1" applyFill="1" applyBorder="1" applyAlignment="1"/>
    <xf numFmtId="187" fontId="21" fillId="0" borderId="0" xfId="1" applyFont="1" applyFill="1" applyBorder="1" applyAlignment="1"/>
    <xf numFmtId="187" fontId="21" fillId="0" borderId="0" xfId="1" applyFont="1" applyFill="1" applyBorder="1" applyAlignment="1">
      <alignment vertical="top"/>
    </xf>
    <xf numFmtId="0" fontId="7" fillId="0" borderId="0" xfId="0" applyFont="1" applyFill="1" applyProtection="1"/>
    <xf numFmtId="187" fontId="7" fillId="0" borderId="0" xfId="1" applyNumberFormat="1" applyFont="1" applyFill="1" applyBorder="1" applyAlignment="1"/>
    <xf numFmtId="187" fontId="7" fillId="0" borderId="0" xfId="1" applyNumberFormat="1" applyFont="1" applyFill="1" applyBorder="1" applyAlignment="1">
      <alignment vertical="top"/>
    </xf>
    <xf numFmtId="0" fontId="7" fillId="0" borderId="0" xfId="0" applyFont="1" applyFill="1" applyAlignment="1"/>
    <xf numFmtId="0" fontId="7" fillId="0" borderId="0" xfId="0" applyFont="1" applyFill="1" applyBorder="1" applyAlignment="1">
      <alignment wrapText="1"/>
    </xf>
    <xf numFmtId="0" fontId="28" fillId="0" borderId="0" xfId="0" applyFont="1" applyFill="1" applyAlignment="1">
      <alignment vertical="top" wrapText="1"/>
    </xf>
    <xf numFmtId="0" fontId="51" fillId="0" borderId="4" xfId="0" applyFont="1" applyBorder="1" applyAlignment="1" applyProtection="1">
      <alignment horizontal="center"/>
    </xf>
    <xf numFmtId="0" fontId="20" fillId="0" borderId="0" xfId="0" applyFont="1"/>
    <xf numFmtId="0" fontId="10" fillId="0" borderId="4" xfId="0" applyFont="1" applyFill="1" applyBorder="1" applyAlignment="1" applyProtection="1">
      <alignment horizontal="left"/>
    </xf>
    <xf numFmtId="43" fontId="20" fillId="0" borderId="4" xfId="1" applyNumberFormat="1" applyFont="1" applyBorder="1" applyAlignment="1" applyProtection="1">
      <alignment horizontal="left"/>
    </xf>
    <xf numFmtId="43" fontId="20" fillId="2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0" fontId="6" fillId="0" borderId="0" xfId="0" applyFont="1" applyFill="1"/>
    <xf numFmtId="0" fontId="10" fillId="0" borderId="4" xfId="0" applyFont="1" applyBorder="1" applyAlignment="1"/>
    <xf numFmtId="0" fontId="52" fillId="0" borderId="4" xfId="0" applyFont="1" applyBorder="1" applyAlignment="1"/>
    <xf numFmtId="0" fontId="10" fillId="0" borderId="4" xfId="0" applyFont="1" applyBorder="1" applyAlignment="1">
      <alignment wrapText="1"/>
    </xf>
    <xf numFmtId="188" fontId="6" fillId="0" borderId="4" xfId="1" applyNumberFormat="1" applyFont="1" applyBorder="1" applyAlignment="1" applyProtection="1">
      <alignment horizontal="left"/>
    </xf>
    <xf numFmtId="188" fontId="6" fillId="2" borderId="4" xfId="1" applyNumberFormat="1" applyFont="1" applyFill="1" applyBorder="1" applyAlignment="1" applyProtection="1">
      <alignment horizontal="left"/>
    </xf>
    <xf numFmtId="0" fontId="5" fillId="0" borderId="18" xfId="0" applyFont="1" applyBorder="1" applyAlignment="1" applyProtection="1">
      <alignment horizontal="center"/>
    </xf>
    <xf numFmtId="43" fontId="51" fillId="0" borderId="20" xfId="1" applyNumberFormat="1" applyFont="1" applyBorder="1" applyProtection="1"/>
    <xf numFmtId="43" fontId="5" fillId="0" borderId="20" xfId="1" applyNumberFormat="1" applyFont="1" applyBorder="1" applyProtection="1"/>
    <xf numFmtId="43" fontId="5" fillId="0" borderId="20" xfId="1" applyNumberFormat="1" applyFont="1" applyFill="1" applyBorder="1" applyAlignment="1" applyProtection="1">
      <alignment horizontal="left"/>
    </xf>
    <xf numFmtId="0" fontId="5" fillId="0" borderId="0" xfId="0" applyFont="1"/>
    <xf numFmtId="0" fontId="20" fillId="0" borderId="0" xfId="0" applyFont="1" applyProtection="1"/>
    <xf numFmtId="43" fontId="20" fillId="0" borderId="0" xfId="1" applyNumberFormat="1" applyFont="1" applyProtection="1"/>
    <xf numFmtId="0" fontId="20" fillId="0" borderId="0" xfId="0" applyFont="1" applyBorder="1" applyAlignment="1"/>
    <xf numFmtId="187" fontId="19" fillId="0" borderId="0" xfId="1" applyFont="1" applyAlignment="1"/>
    <xf numFmtId="9" fontId="20" fillId="0" borderId="0" xfId="0" applyNumberFormat="1" applyFont="1" applyBorder="1" applyAlignment="1"/>
    <xf numFmtId="187" fontId="6" fillId="0" borderId="0" xfId="0" applyNumberFormat="1" applyFont="1" applyAlignment="1"/>
    <xf numFmtId="0" fontId="20" fillId="0" borderId="0" xfId="0" applyFont="1" applyBorder="1"/>
    <xf numFmtId="43" fontId="20" fillId="0" borderId="0" xfId="1" applyNumberFormat="1" applyFont="1" applyBorder="1"/>
    <xf numFmtId="43" fontId="20" fillId="0" borderId="0" xfId="0" applyNumberFormat="1" applyFont="1" applyBorder="1" applyAlignment="1"/>
    <xf numFmtId="43" fontId="20" fillId="0" borderId="0" xfId="1" applyNumberFormat="1" applyFont="1" applyBorder="1" applyAlignment="1"/>
    <xf numFmtId="43" fontId="20" fillId="0" borderId="0" xfId="1" applyNumberFormat="1" applyFont="1"/>
    <xf numFmtId="187" fontId="18" fillId="0" borderId="3" xfId="1" applyFont="1" applyFill="1" applyBorder="1" applyAlignment="1">
      <alignment horizontal="center"/>
    </xf>
    <xf numFmtId="187" fontId="9" fillId="5" borderId="4" xfId="1" applyFont="1" applyFill="1" applyBorder="1" applyAlignment="1">
      <alignment horizontal="center" vertical="center"/>
    </xf>
    <xf numFmtId="187" fontId="9" fillId="0" borderId="4" xfId="1" applyFont="1" applyFill="1" applyBorder="1" applyAlignment="1">
      <alignment horizontal="center" vertical="center"/>
    </xf>
    <xf numFmtId="0" fontId="29" fillId="0" borderId="0" xfId="0" applyFont="1" applyAlignment="1">
      <alignment vertical="top"/>
    </xf>
    <xf numFmtId="187" fontId="18" fillId="0" borderId="10" xfId="1" applyFont="1" applyBorder="1" applyAlignment="1">
      <alignment vertical="top"/>
    </xf>
    <xf numFmtId="0" fontId="10" fillId="0" borderId="4" xfId="0" applyFont="1" applyBorder="1" applyAlignment="1">
      <alignment horizontal="left" vertical="top"/>
    </xf>
    <xf numFmtId="0" fontId="53" fillId="0" borderId="4" xfId="0" applyFont="1" applyBorder="1" applyAlignment="1">
      <alignment vertical="top"/>
    </xf>
    <xf numFmtId="187" fontId="18" fillId="0" borderId="3" xfId="1" applyFont="1" applyBorder="1" applyAlignment="1">
      <alignment vertical="top"/>
    </xf>
    <xf numFmtId="0" fontId="27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wrapText="1"/>
    </xf>
    <xf numFmtId="187" fontId="27" fillId="0" borderId="0" xfId="1" applyFont="1" applyFill="1" applyBorder="1" applyAlignment="1"/>
    <xf numFmtId="187" fontId="21" fillId="0" borderId="0" xfId="1" applyFont="1" applyFill="1" applyBorder="1" applyAlignment="1">
      <alignment horizontal="right"/>
    </xf>
    <xf numFmtId="0" fontId="27" fillId="0" borderId="0" xfId="0" applyFont="1" applyFill="1" applyBorder="1" applyAlignment="1"/>
    <xf numFmtId="0" fontId="27" fillId="0" borderId="0" xfId="0" applyFont="1" applyAlignment="1">
      <alignment vertical="top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187" fontId="7" fillId="0" borderId="0" xfId="0" applyNumberFormat="1" applyFont="1" applyFill="1" applyBorder="1" applyAlignment="1"/>
    <xf numFmtId="187" fontId="7" fillId="0" borderId="0" xfId="1" applyFont="1" applyFill="1" applyBorder="1" applyAlignment="1"/>
    <xf numFmtId="187" fontId="7" fillId="0" borderId="0" xfId="1" applyFont="1" applyFill="1" applyBorder="1" applyAlignment="1">
      <alignment vertical="top"/>
    </xf>
    <xf numFmtId="0" fontId="7" fillId="0" borderId="0" xfId="0" applyFont="1" applyFill="1" applyAlignment="1">
      <alignment horizontal="right"/>
    </xf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11" fillId="0" borderId="0" xfId="0" applyFont="1" applyFill="1"/>
    <xf numFmtId="43" fontId="11" fillId="0" borderId="0" xfId="1" applyNumberFormat="1" applyFont="1" applyFill="1"/>
    <xf numFmtId="43" fontId="9" fillId="0" borderId="0" xfId="1" applyNumberFormat="1" applyFont="1" applyFill="1"/>
    <xf numFmtId="43" fontId="14" fillId="0" borderId="0" xfId="1" applyNumberFormat="1" applyFont="1" applyFill="1"/>
    <xf numFmtId="0" fontId="20" fillId="0" borderId="0" xfId="0" applyFont="1" applyFill="1"/>
    <xf numFmtId="43" fontId="20" fillId="0" borderId="0" xfId="1" applyNumberFormat="1" applyFont="1" applyFill="1"/>
    <xf numFmtId="0" fontId="18" fillId="0" borderId="0" xfId="0" applyFont="1" applyFill="1" applyBorder="1" applyAlignment="1">
      <alignment vertical="center"/>
    </xf>
    <xf numFmtId="187" fontId="5" fillId="5" borderId="4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7" fillId="0" borderId="0" xfId="0" applyFont="1" applyAlignment="1">
      <alignment vertical="top"/>
    </xf>
    <xf numFmtId="0" fontId="7" fillId="0" borderId="0" xfId="0" applyFont="1" applyFill="1" applyBorder="1" applyProtection="1"/>
    <xf numFmtId="0" fontId="52" fillId="0" borderId="4" xfId="0" applyFont="1" applyBorder="1" applyAlignment="1">
      <alignment vertical="top"/>
    </xf>
    <xf numFmtId="0" fontId="52" fillId="0" borderId="4" xfId="0" applyFont="1" applyBorder="1" applyAlignment="1">
      <alignment vertical="top" wrapText="1"/>
    </xf>
    <xf numFmtId="4" fontId="52" fillId="0" borderId="4" xfId="0" applyNumberFormat="1" applyFont="1" applyBorder="1" applyAlignment="1">
      <alignment vertical="top"/>
    </xf>
    <xf numFmtId="49" fontId="50" fillId="11" borderId="4" xfId="0" applyNumberFormat="1" applyFont="1" applyFill="1" applyBorder="1" applyAlignment="1">
      <alignment vertical="top"/>
    </xf>
    <xf numFmtId="0" fontId="50" fillId="11" borderId="4" xfId="0" applyFont="1" applyFill="1" applyBorder="1" applyAlignment="1">
      <alignment vertical="top"/>
    </xf>
    <xf numFmtId="0" fontId="50" fillId="11" borderId="4" xfId="0" applyFont="1" applyFill="1" applyBorder="1" applyAlignment="1">
      <alignment vertical="top" wrapText="1"/>
    </xf>
    <xf numFmtId="187" fontId="50" fillId="11" borderId="4" xfId="1" applyFont="1" applyFill="1" applyBorder="1" applyAlignment="1">
      <alignment vertical="top"/>
    </xf>
    <xf numFmtId="4" fontId="50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0" fontId="10" fillId="11" borderId="4" xfId="0" applyFont="1" applyFill="1" applyBorder="1" applyAlignment="1">
      <alignment vertical="top"/>
    </xf>
    <xf numFmtId="0" fontId="10" fillId="11" borderId="4" xfId="0" applyFont="1" applyFill="1" applyBorder="1" applyAlignment="1">
      <alignment vertical="top" wrapText="1"/>
    </xf>
    <xf numFmtId="4" fontId="10" fillId="11" borderId="4" xfId="0" applyNumberFormat="1" applyFont="1" applyFill="1" applyBorder="1" applyAlignment="1">
      <alignment vertical="top"/>
    </xf>
    <xf numFmtId="187" fontId="10" fillId="11" borderId="4" xfId="1" applyFont="1" applyFill="1" applyBorder="1" applyAlignment="1">
      <alignment vertical="top"/>
    </xf>
    <xf numFmtId="49" fontId="10" fillId="11" borderId="4" xfId="0" applyNumberFormat="1" applyFont="1" applyFill="1" applyBorder="1" applyAlignment="1">
      <alignment vertical="top"/>
    </xf>
    <xf numFmtId="49" fontId="18" fillId="11" borderId="4" xfId="0" applyNumberFormat="1" applyFont="1" applyFill="1" applyBorder="1" applyAlignment="1">
      <alignment vertical="top"/>
    </xf>
    <xf numFmtId="0" fontId="18" fillId="11" borderId="4" xfId="0" applyFont="1" applyFill="1" applyBorder="1" applyAlignment="1">
      <alignment vertical="top"/>
    </xf>
    <xf numFmtId="0" fontId="18" fillId="11" borderId="4" xfId="0" applyFont="1" applyFill="1" applyBorder="1" applyAlignment="1">
      <alignment vertical="top" wrapText="1"/>
    </xf>
    <xf numFmtId="187" fontId="18" fillId="11" borderId="4" xfId="1" applyFont="1" applyFill="1" applyBorder="1" applyAlignment="1">
      <alignment vertical="top"/>
    </xf>
    <xf numFmtId="0" fontId="10" fillId="0" borderId="4" xfId="0" applyFont="1" applyBorder="1" applyAlignment="1">
      <alignment horizontal="center" vertical="top" wrapText="1"/>
    </xf>
    <xf numFmtId="187" fontId="18" fillId="0" borderId="3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0" fontId="55" fillId="0" borderId="0" xfId="0" applyFont="1" applyFill="1" applyAlignment="1">
      <alignment vertical="top"/>
    </xf>
    <xf numFmtId="0" fontId="27" fillId="0" borderId="0" xfId="0" applyFont="1" applyFill="1" applyBorder="1" applyAlignment="1">
      <alignment horizontal="center" wrapText="1"/>
    </xf>
    <xf numFmtId="0" fontId="58" fillId="0" borderId="0" xfId="0" applyFont="1" applyFill="1" applyBorder="1" applyAlignment="1"/>
    <xf numFmtId="0" fontId="58" fillId="0" borderId="0" xfId="0" applyFont="1" applyFill="1" applyBorder="1" applyAlignment="1">
      <alignment wrapText="1"/>
    </xf>
    <xf numFmtId="187" fontId="58" fillId="0" borderId="0" xfId="1" applyFont="1" applyFill="1" applyBorder="1" applyAlignment="1"/>
    <xf numFmtId="187" fontId="10" fillId="0" borderId="0" xfId="0" applyNumberFormat="1" applyFont="1" applyFill="1" applyBorder="1" applyAlignment="1"/>
    <xf numFmtId="187" fontId="17" fillId="7" borderId="3" xfId="1" applyFont="1" applyFill="1" applyBorder="1" applyAlignment="1">
      <alignment horizontal="center" vertical="center" wrapText="1"/>
    </xf>
    <xf numFmtId="49" fontId="18" fillId="12" borderId="8" xfId="1" applyNumberFormat="1" applyFont="1" applyFill="1" applyBorder="1" applyAlignment="1">
      <alignment horizontal="center" vertical="center" wrapText="1"/>
    </xf>
    <xf numFmtId="49" fontId="18" fillId="12" borderId="12" xfId="1" applyNumberFormat="1" applyFont="1" applyFill="1" applyBorder="1" applyAlignment="1">
      <alignment horizontal="center" vertical="center" wrapText="1"/>
    </xf>
    <xf numFmtId="187" fontId="5" fillId="12" borderId="4" xfId="1" applyFont="1" applyFill="1" applyBorder="1" applyAlignment="1">
      <alignment horizontal="center" vertical="center"/>
    </xf>
    <xf numFmtId="49" fontId="5" fillId="12" borderId="4" xfId="1" applyNumberFormat="1" applyFont="1" applyFill="1" applyBorder="1" applyAlignment="1">
      <alignment horizontal="center" vertical="center"/>
    </xf>
    <xf numFmtId="49" fontId="5" fillId="7" borderId="4" xfId="1" applyNumberFormat="1" applyFont="1" applyFill="1" applyBorder="1" applyAlignment="1">
      <alignment horizontal="center" vertical="center"/>
    </xf>
    <xf numFmtId="9" fontId="18" fillId="0" borderId="4" xfId="2" applyFont="1" applyBorder="1" applyAlignment="1">
      <alignment vertical="top"/>
    </xf>
    <xf numFmtId="9" fontId="10" fillId="0" borderId="4" xfId="2" applyFont="1" applyFill="1" applyBorder="1" applyAlignment="1">
      <alignment vertical="top"/>
    </xf>
    <xf numFmtId="9" fontId="10" fillId="0" borderId="4" xfId="2" applyFont="1" applyBorder="1" applyAlignment="1">
      <alignment vertical="top"/>
    </xf>
    <xf numFmtId="189" fontId="10" fillId="0" borderId="4" xfId="2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vertical="top"/>
    </xf>
    <xf numFmtId="0" fontId="59" fillId="0" borderId="4" xfId="0" applyFont="1" applyFill="1" applyBorder="1" applyAlignment="1">
      <alignment vertical="top"/>
    </xf>
    <xf numFmtId="14" fontId="59" fillId="0" borderId="4" xfId="0" applyNumberFormat="1" applyFont="1" applyFill="1" applyBorder="1" applyAlignment="1">
      <alignment horizontal="left" vertical="top"/>
    </xf>
    <xf numFmtId="0" fontId="59" fillId="0" borderId="4" xfId="0" applyFont="1" applyFill="1" applyBorder="1" applyAlignment="1">
      <alignment vertical="top" wrapText="1"/>
    </xf>
    <xf numFmtId="187" fontId="59" fillId="0" borderId="4" xfId="1" applyFont="1" applyFill="1" applyBorder="1" applyAlignment="1">
      <alignment vertical="top"/>
    </xf>
    <xf numFmtId="9" fontId="59" fillId="0" borderId="4" xfId="2" applyFont="1" applyFill="1" applyBorder="1" applyAlignment="1">
      <alignment vertical="top"/>
    </xf>
    <xf numFmtId="9" fontId="59" fillId="0" borderId="4" xfId="2" applyFont="1" applyFill="1" applyBorder="1" applyAlignment="1">
      <alignment horizontal="center" vertical="top"/>
    </xf>
    <xf numFmtId="189" fontId="59" fillId="0" borderId="4" xfId="2" applyNumberFormat="1" applyFont="1" applyFill="1" applyBorder="1" applyAlignment="1">
      <alignment horizontal="center" vertical="top"/>
    </xf>
    <xf numFmtId="0" fontId="60" fillId="0" borderId="0" xfId="0" applyFont="1" applyFill="1" applyBorder="1" applyAlignment="1">
      <alignment vertical="center"/>
    </xf>
    <xf numFmtId="0" fontId="61" fillId="0" borderId="0" xfId="0" applyFont="1" applyFill="1" applyAlignment="1">
      <alignment vertical="top"/>
    </xf>
    <xf numFmtId="0" fontId="62" fillId="0" borderId="0" xfId="0" applyFont="1" applyFill="1" applyAlignment="1">
      <alignment vertical="top"/>
    </xf>
    <xf numFmtId="9" fontId="18" fillId="0" borderId="10" xfId="2" applyFont="1" applyBorder="1" applyAlignment="1">
      <alignment vertical="top"/>
    </xf>
    <xf numFmtId="9" fontId="50" fillId="11" borderId="4" xfId="2" applyFont="1" applyFill="1" applyBorder="1" applyAlignment="1">
      <alignment vertical="top"/>
    </xf>
    <xf numFmtId="9" fontId="50" fillId="11" borderId="4" xfId="2" applyFont="1" applyFill="1" applyBorder="1" applyAlignment="1">
      <alignment horizontal="center" vertical="top"/>
    </xf>
    <xf numFmtId="0" fontId="50" fillId="11" borderId="0" xfId="0" applyFont="1" applyFill="1" applyBorder="1" applyAlignment="1">
      <alignment vertical="center"/>
    </xf>
    <xf numFmtId="0" fontId="63" fillId="11" borderId="0" xfId="0" applyFont="1" applyFill="1" applyAlignment="1">
      <alignment vertical="top"/>
    </xf>
    <xf numFmtId="9" fontId="18" fillId="0" borderId="4" xfId="2" applyFont="1" applyFill="1" applyBorder="1" applyAlignment="1">
      <alignment vertical="top"/>
    </xf>
    <xf numFmtId="9" fontId="59" fillId="0" borderId="4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52" fillId="0" borderId="4" xfId="2" applyFont="1" applyBorder="1" applyAlignment="1">
      <alignment vertical="top"/>
    </xf>
    <xf numFmtId="0" fontId="59" fillId="0" borderId="0" xfId="0" applyFont="1" applyFill="1" applyBorder="1" applyAlignment="1">
      <alignment vertical="center"/>
    </xf>
    <xf numFmtId="9" fontId="10" fillId="0" borderId="4" xfId="1" applyNumberFormat="1" applyFont="1" applyBorder="1" applyAlignment="1">
      <alignment vertical="top"/>
    </xf>
    <xf numFmtId="9" fontId="10" fillId="11" borderId="4" xfId="2" applyFont="1" applyFill="1" applyBorder="1" applyAlignment="1">
      <alignment vertical="top"/>
    </xf>
    <xf numFmtId="9" fontId="10" fillId="11" borderId="4" xfId="2" applyFont="1" applyFill="1" applyBorder="1" applyAlignment="1">
      <alignment horizontal="center" vertical="top"/>
    </xf>
    <xf numFmtId="0" fontId="10" fillId="11" borderId="0" xfId="0" applyFont="1" applyFill="1" applyBorder="1" applyAlignment="1">
      <alignment vertical="center"/>
    </xf>
    <xf numFmtId="0" fontId="55" fillId="11" borderId="0" xfId="0" applyFont="1" applyFill="1" applyAlignment="1">
      <alignment vertical="top"/>
    </xf>
    <xf numFmtId="9" fontId="18" fillId="11" borderId="4" xfId="2" applyFont="1" applyFill="1" applyBorder="1" applyAlignment="1">
      <alignment vertical="top"/>
    </xf>
    <xf numFmtId="187" fontId="18" fillId="0" borderId="20" xfId="1" applyFont="1" applyBorder="1" applyAlignment="1"/>
    <xf numFmtId="187" fontId="18" fillId="0" borderId="0" xfId="1" applyFont="1" applyBorder="1" applyAlignment="1"/>
    <xf numFmtId="0" fontId="10" fillId="0" borderId="0" xfId="0" applyFont="1" applyAlignment="1"/>
    <xf numFmtId="0" fontId="26" fillId="0" borderId="0" xfId="0" applyFont="1" applyFill="1" applyBorder="1" applyAlignment="1">
      <alignment horizontal="center"/>
    </xf>
    <xf numFmtId="187" fontId="26" fillId="0" borderId="0" xfId="1" applyFont="1" applyBorder="1" applyAlignment="1"/>
    <xf numFmtId="187" fontId="25" fillId="0" borderId="0" xfId="1" applyFont="1" applyBorder="1" applyAlignment="1"/>
    <xf numFmtId="9" fontId="25" fillId="0" borderId="0" xfId="2" applyFont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Border="1" applyAlignment="1"/>
    <xf numFmtId="0" fontId="25" fillId="0" borderId="0" xfId="0" applyFont="1" applyFill="1" applyBorder="1" applyAlignment="1"/>
    <xf numFmtId="0" fontId="25" fillId="0" borderId="0" xfId="0" applyFont="1" applyFill="1" applyBorder="1" applyProtection="1"/>
    <xf numFmtId="0" fontId="25" fillId="0" borderId="0" xfId="0" applyFont="1" applyFill="1" applyBorder="1" applyAlignment="1">
      <alignment wrapText="1"/>
    </xf>
    <xf numFmtId="187" fontId="25" fillId="0" borderId="0" xfId="0" applyNumberFormat="1" applyFont="1" applyFill="1" applyBorder="1" applyAlignment="1"/>
    <xf numFmtId="9" fontId="25" fillId="0" borderId="0" xfId="2" applyFont="1" applyFill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187" fontId="64" fillId="0" borderId="0" xfId="0" applyNumberFormat="1" applyFont="1" applyFill="1" applyBorder="1" applyAlignment="1"/>
    <xf numFmtId="9" fontId="64" fillId="0" borderId="0" xfId="2" applyFont="1" applyFill="1" applyBorder="1" applyAlignment="1">
      <alignment horizontal="center"/>
    </xf>
    <xf numFmtId="9" fontId="7" fillId="0" borderId="0" xfId="2" applyFont="1" applyFill="1" applyBorder="1" applyAlignment="1">
      <alignment horizontal="center"/>
    </xf>
    <xf numFmtId="9" fontId="20" fillId="0" borderId="0" xfId="2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0" fontId="4" fillId="0" borderId="0" xfId="0" applyFont="1" applyFill="1" applyBorder="1"/>
    <xf numFmtId="49" fontId="65" fillId="0" borderId="4" xfId="1" applyNumberFormat="1" applyFont="1" applyFill="1" applyBorder="1" applyAlignment="1">
      <alignment horizontal="center" vertical="center" wrapText="1"/>
    </xf>
    <xf numFmtId="43" fontId="20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Fill="1" applyBorder="1" applyAlignment="1" applyProtection="1">
      <alignment horizontal="left"/>
    </xf>
    <xf numFmtId="187" fontId="6" fillId="0" borderId="0" xfId="0" applyNumberFormat="1" applyFont="1" applyFill="1"/>
    <xf numFmtId="0" fontId="52" fillId="0" borderId="4" xfId="0" applyFont="1" applyFill="1" applyBorder="1" applyAlignment="1"/>
    <xf numFmtId="0" fontId="66" fillId="0" borderId="4" xfId="0" applyFont="1" applyFill="1" applyBorder="1" applyAlignment="1" applyProtection="1">
      <alignment horizontal="left" vertical="top" wrapText="1"/>
    </xf>
    <xf numFmtId="43" fontId="67" fillId="0" borderId="4" xfId="1" applyNumberFormat="1" applyFont="1" applyFill="1" applyBorder="1" applyAlignment="1" applyProtection="1">
      <alignment horizontal="left" vertical="top"/>
    </xf>
    <xf numFmtId="43" fontId="20" fillId="0" borderId="4" xfId="1" applyNumberFormat="1" applyFont="1" applyFill="1" applyBorder="1" applyAlignment="1" applyProtection="1">
      <alignment horizontal="left" vertical="top"/>
    </xf>
    <xf numFmtId="43" fontId="6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67" fillId="0" borderId="4" xfId="1" applyNumberFormat="1" applyFont="1" applyFill="1" applyBorder="1" applyAlignment="1" applyProtection="1">
      <alignment horizontal="left" vertical="top" wrapText="1"/>
    </xf>
    <xf numFmtId="43" fontId="20" fillId="0" borderId="4" xfId="1" applyNumberFormat="1" applyFont="1" applyFill="1" applyBorder="1" applyAlignment="1" applyProtection="1">
      <alignment horizontal="left" vertical="top" wrapText="1"/>
    </xf>
    <xf numFmtId="43" fontId="6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0" fontId="6" fillId="0" borderId="0" xfId="0" applyFont="1" applyFill="1" applyAlignment="1">
      <alignment vertical="top" wrapText="1"/>
    </xf>
    <xf numFmtId="188" fontId="20" fillId="0" borderId="4" xfId="1" applyNumberFormat="1" applyFont="1" applyFill="1" applyBorder="1" applyAlignment="1" applyProtection="1">
      <alignment horizontal="left"/>
    </xf>
    <xf numFmtId="0" fontId="10" fillId="0" borderId="1" xfId="0" applyFont="1" applyFill="1" applyBorder="1" applyAlignment="1">
      <alignment vertical="top"/>
    </xf>
    <xf numFmtId="43" fontId="20" fillId="0" borderId="3" xfId="1" applyNumberFormat="1" applyFont="1" applyFill="1" applyBorder="1" applyAlignment="1" applyProtection="1">
      <alignment horizontal="left"/>
    </xf>
    <xf numFmtId="188" fontId="20" fillId="0" borderId="3" xfId="1" applyNumberFormat="1" applyFont="1" applyFill="1" applyBorder="1" applyAlignment="1" applyProtection="1">
      <alignment horizontal="left"/>
    </xf>
    <xf numFmtId="0" fontId="5" fillId="0" borderId="18" xfId="0" applyFont="1" applyFill="1" applyBorder="1" applyAlignment="1" applyProtection="1">
      <alignment horizontal="center"/>
    </xf>
    <xf numFmtId="43" fontId="51" fillId="0" borderId="20" xfId="1" applyNumberFormat="1" applyFont="1" applyFill="1" applyBorder="1" applyProtection="1"/>
    <xf numFmtId="0" fontId="5" fillId="0" borderId="0" xfId="0" applyFont="1" applyFill="1"/>
    <xf numFmtId="0" fontId="20" fillId="0" borderId="0" xfId="0" applyFont="1" applyFill="1" applyProtection="1"/>
    <xf numFmtId="43" fontId="20" fillId="0" borderId="0" xfId="1" applyNumberFormat="1" applyFont="1" applyFill="1" applyProtection="1"/>
    <xf numFmtId="43" fontId="10" fillId="0" borderId="0" xfId="1" applyNumberFormat="1" applyFont="1" applyFill="1" applyProtection="1"/>
    <xf numFmtId="187" fontId="21" fillId="0" borderId="0" xfId="1" applyFont="1" applyFill="1"/>
    <xf numFmtId="187" fontId="25" fillId="0" borderId="0" xfId="1" applyFont="1" applyFill="1"/>
    <xf numFmtId="0" fontId="66" fillId="0" borderId="0" xfId="0" applyFont="1" applyFill="1"/>
    <xf numFmtId="187" fontId="66" fillId="0" borderId="0" xfId="1" applyFont="1" applyFill="1"/>
    <xf numFmtId="0" fontId="11" fillId="0" borderId="0" xfId="0" applyFont="1" applyFill="1" applyAlignment="1"/>
    <xf numFmtId="43" fontId="20" fillId="0" borderId="0" xfId="0" applyNumberFormat="1" applyFont="1" applyFill="1" applyBorder="1" applyAlignment="1"/>
    <xf numFmtId="43" fontId="20" fillId="0" borderId="0" xfId="1" applyNumberFormat="1" applyFont="1" applyFill="1" applyBorder="1" applyAlignment="1"/>
    <xf numFmtId="43" fontId="11" fillId="0" borderId="0" xfId="1" applyNumberFormat="1" applyFont="1" applyFill="1" applyAlignment="1"/>
    <xf numFmtId="43" fontId="14" fillId="0" borderId="0" xfId="1" applyNumberFormat="1" applyFont="1" applyFill="1" applyAlignment="1"/>
    <xf numFmtId="43" fontId="9" fillId="0" borderId="0" xfId="1" applyNumberFormat="1" applyFont="1" applyFill="1" applyAlignment="1"/>
    <xf numFmtId="0" fontId="6" fillId="0" borderId="0" xfId="0" applyFont="1" applyFill="1" applyAlignment="1"/>
    <xf numFmtId="43" fontId="20" fillId="0" borderId="0" xfId="1" applyNumberFormat="1" applyFont="1" applyFill="1" applyBorder="1"/>
    <xf numFmtId="43" fontId="6" fillId="0" borderId="0" xfId="1" applyNumberFormat="1" applyFont="1" applyFill="1"/>
    <xf numFmtId="49" fontId="65" fillId="6" borderId="4" xfId="1" applyNumberFormat="1" applyFont="1" applyFill="1" applyBorder="1" applyAlignment="1">
      <alignment horizontal="center" vertical="center" wrapText="1"/>
    </xf>
    <xf numFmtId="43" fontId="51" fillId="6" borderId="20" xfId="1" applyNumberFormat="1" applyFont="1" applyFill="1" applyBorder="1" applyProtection="1"/>
    <xf numFmtId="43" fontId="51" fillId="11" borderId="20" xfId="1" applyNumberFormat="1" applyFont="1" applyFill="1" applyBorder="1" applyProtection="1"/>
    <xf numFmtId="0" fontId="7" fillId="0" borderId="0" xfId="0" applyFont="1" applyFill="1" applyBorder="1" applyAlignment="1">
      <alignment vertical="center"/>
    </xf>
    <xf numFmtId="49" fontId="18" fillId="14" borderId="3" xfId="0" applyNumberFormat="1" applyFont="1" applyFill="1" applyBorder="1" applyAlignment="1">
      <alignment vertical="top"/>
    </xf>
    <xf numFmtId="187" fontId="18" fillId="14" borderId="4" xfId="1" applyFont="1" applyFill="1" applyBorder="1" applyAlignment="1">
      <alignment vertical="top"/>
    </xf>
    <xf numFmtId="187" fontId="7" fillId="0" borderId="0" xfId="0" applyNumberFormat="1" applyFont="1" applyFill="1" applyAlignment="1">
      <alignment vertical="top"/>
    </xf>
    <xf numFmtId="49" fontId="18" fillId="0" borderId="1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vertical="top"/>
    </xf>
    <xf numFmtId="187" fontId="18" fillId="0" borderId="7" xfId="1" applyFont="1" applyFill="1" applyBorder="1" applyAlignment="1">
      <alignment vertical="top"/>
    </xf>
    <xf numFmtId="49" fontId="10" fillId="0" borderId="11" xfId="0" applyNumberFormat="1" applyFont="1" applyFill="1" applyBorder="1" applyAlignment="1">
      <alignment horizontal="left" vertical="top"/>
    </xf>
    <xf numFmtId="49" fontId="10" fillId="0" borderId="23" xfId="0" applyNumberFormat="1" applyFont="1" applyFill="1" applyBorder="1" applyAlignment="1">
      <alignment horizontal="left" vertical="top"/>
    </xf>
    <xf numFmtId="4" fontId="10" fillId="0" borderId="7" xfId="0" applyNumberFormat="1" applyFont="1" applyFill="1" applyBorder="1" applyAlignment="1">
      <alignment vertical="top"/>
    </xf>
    <xf numFmtId="187" fontId="17" fillId="0" borderId="0" xfId="1" applyFont="1" applyFill="1" applyAlignment="1">
      <alignment vertical="top"/>
    </xf>
    <xf numFmtId="187" fontId="10" fillId="0" borderId="7" xfId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horizontal="left" vertical="top"/>
    </xf>
    <xf numFmtId="49" fontId="10" fillId="0" borderId="9" xfId="0" applyNumberFormat="1" applyFont="1" applyFill="1" applyBorder="1" applyAlignment="1">
      <alignment horizontal="left" vertical="top"/>
    </xf>
    <xf numFmtId="0" fontId="18" fillId="14" borderId="12" xfId="0" applyFont="1" applyFill="1" applyBorder="1" applyAlignment="1">
      <alignment vertical="top"/>
    </xf>
    <xf numFmtId="187" fontId="18" fillId="14" borderId="10" xfId="1" applyFont="1" applyFill="1" applyBorder="1" applyAlignment="1">
      <alignment vertical="top"/>
    </xf>
    <xf numFmtId="0" fontId="10" fillId="0" borderId="5" xfId="0" applyFont="1" applyFill="1" applyBorder="1" applyAlignment="1">
      <alignment vertical="top"/>
    </xf>
    <xf numFmtId="49" fontId="10" fillId="0" borderId="7" xfId="0" applyNumberFormat="1" applyFont="1" applyFill="1" applyBorder="1" applyAlignment="1">
      <alignment vertical="top"/>
    </xf>
    <xf numFmtId="0" fontId="18" fillId="14" borderId="3" xfId="0" applyFont="1" applyFill="1" applyBorder="1" applyAlignment="1">
      <alignment vertical="top"/>
    </xf>
    <xf numFmtId="0" fontId="55" fillId="14" borderId="0" xfId="0" applyFont="1" applyFill="1" applyAlignment="1">
      <alignment vertical="top"/>
    </xf>
    <xf numFmtId="49" fontId="18" fillId="0" borderId="1" xfId="0" applyNumberFormat="1" applyFont="1" applyBorder="1" applyAlignment="1">
      <alignment vertical="top"/>
    </xf>
    <xf numFmtId="49" fontId="10" fillId="0" borderId="2" xfId="0" applyNumberFormat="1" applyFont="1" applyBorder="1" applyAlignment="1">
      <alignment vertical="top"/>
    </xf>
    <xf numFmtId="187" fontId="18" fillId="0" borderId="9" xfId="1" applyFont="1" applyBorder="1" applyAlignment="1">
      <alignment vertical="top"/>
    </xf>
    <xf numFmtId="49" fontId="10" fillId="0" borderId="11" xfId="0" applyNumberFormat="1" applyFont="1" applyBorder="1" applyAlignment="1">
      <alignment vertical="top"/>
    </xf>
    <xf numFmtId="49" fontId="10" fillId="0" borderId="23" xfId="0" applyNumberFormat="1" applyFont="1" applyBorder="1" applyAlignment="1">
      <alignment vertical="top"/>
    </xf>
    <xf numFmtId="187" fontId="10" fillId="0" borderId="7" xfId="1" applyFont="1" applyBorder="1" applyAlignment="1">
      <alignment vertical="top"/>
    </xf>
    <xf numFmtId="49" fontId="10" fillId="0" borderId="8" xfId="0" applyNumberFormat="1" applyFont="1" applyBorder="1" applyAlignment="1">
      <alignment vertical="top"/>
    </xf>
    <xf numFmtId="49" fontId="10" fillId="0" borderId="9" xfId="0" applyNumberFormat="1" applyFont="1" applyBorder="1" applyAlignment="1">
      <alignment vertical="top"/>
    </xf>
    <xf numFmtId="49" fontId="10" fillId="0" borderId="1" xfId="0" applyNumberFormat="1" applyFont="1" applyBorder="1" applyAlignment="1">
      <alignment vertical="top"/>
    </xf>
    <xf numFmtId="187" fontId="18" fillId="0" borderId="7" xfId="1" applyFont="1" applyBorder="1" applyAlignment="1">
      <alignment vertical="top"/>
    </xf>
    <xf numFmtId="49" fontId="10" fillId="0" borderId="11" xfId="0" applyNumberFormat="1" applyFont="1" applyFill="1" applyBorder="1" applyAlignment="1">
      <alignment vertical="top"/>
    </xf>
    <xf numFmtId="49" fontId="10" fillId="0" borderId="23" xfId="0" applyNumberFormat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vertical="top"/>
    </xf>
    <xf numFmtId="49" fontId="10" fillId="0" borderId="9" xfId="0" applyNumberFormat="1" applyFont="1" applyFill="1" applyBorder="1" applyAlignment="1">
      <alignment vertical="top"/>
    </xf>
    <xf numFmtId="49" fontId="10" fillId="0" borderId="5" xfId="0" applyNumberFormat="1" applyFont="1" applyBorder="1" applyAlignment="1">
      <alignment vertical="top"/>
    </xf>
    <xf numFmtId="49" fontId="10" fillId="0" borderId="5" xfId="0" applyNumberFormat="1" applyFont="1" applyFill="1" applyBorder="1" applyAlignment="1">
      <alignment vertical="top"/>
    </xf>
    <xf numFmtId="49" fontId="10" fillId="0" borderId="7" xfId="0" applyNumberFormat="1" applyFont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23" xfId="0" applyFont="1" applyBorder="1" applyAlignment="1">
      <alignment vertical="top"/>
    </xf>
    <xf numFmtId="4" fontId="10" fillId="0" borderId="7" xfId="0" applyNumberFormat="1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10" fillId="0" borderId="2" xfId="0" applyFont="1" applyBorder="1" applyAlignment="1">
      <alignment vertical="top"/>
    </xf>
    <xf numFmtId="0" fontId="10" fillId="0" borderId="8" xfId="0" applyFont="1" applyFill="1" applyBorder="1" applyAlignment="1">
      <alignment vertical="top"/>
    </xf>
    <xf numFmtId="0" fontId="10" fillId="0" borderId="9" xfId="0" applyFont="1" applyFill="1" applyBorder="1" applyAlignment="1">
      <alignment vertical="top"/>
    </xf>
    <xf numFmtId="0" fontId="10" fillId="0" borderId="5" xfId="0" applyFont="1" applyBorder="1" applyAlignment="1">
      <alignment vertical="top"/>
    </xf>
    <xf numFmtId="0" fontId="10" fillId="0" borderId="2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17" fillId="14" borderId="0" xfId="0" applyFont="1" applyFill="1" applyAlignment="1">
      <alignment vertical="top"/>
    </xf>
    <xf numFmtId="9" fontId="10" fillId="0" borderId="4" xfId="1" applyNumberFormat="1" applyFont="1" applyFill="1" applyBorder="1" applyAlignment="1">
      <alignment vertical="top"/>
    </xf>
    <xf numFmtId="9" fontId="10" fillId="0" borderId="5" xfId="0" applyNumberFormat="1" applyFont="1" applyFill="1" applyBorder="1" applyAlignment="1">
      <alignment vertical="top"/>
    </xf>
    <xf numFmtId="9" fontId="10" fillId="0" borderId="7" xfId="0" applyNumberFormat="1" applyFont="1" applyFill="1" applyBorder="1" applyAlignment="1">
      <alignment vertical="top"/>
    </xf>
    <xf numFmtId="4" fontId="18" fillId="14" borderId="4" xfId="0" applyNumberFormat="1" applyFont="1" applyFill="1" applyBorder="1" applyAlignment="1">
      <alignment vertical="top"/>
    </xf>
    <xf numFmtId="9" fontId="18" fillId="0" borderId="4" xfId="2" applyFont="1" applyFill="1" applyBorder="1" applyAlignment="1">
      <alignment horizontal="center" vertical="top"/>
    </xf>
    <xf numFmtId="4" fontId="18" fillId="0" borderId="7" xfId="0" applyNumberFormat="1" applyFont="1" applyFill="1" applyBorder="1" applyAlignment="1">
      <alignment vertical="top"/>
    </xf>
    <xf numFmtId="0" fontId="10" fillId="0" borderId="11" xfId="0" applyFont="1" applyFill="1" applyBorder="1" applyAlignment="1">
      <alignment vertical="top"/>
    </xf>
    <xf numFmtId="0" fontId="10" fillId="0" borderId="23" xfId="0" applyFont="1" applyFill="1" applyBorder="1" applyAlignment="1">
      <alignment vertical="top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87" fontId="6" fillId="0" borderId="0" xfId="0" applyNumberFormat="1" applyFont="1" applyFill="1" applyBorder="1" applyAlignment="1"/>
    <xf numFmtId="9" fontId="6" fillId="0" borderId="0" xfId="2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wrapText="1"/>
    </xf>
    <xf numFmtId="187" fontId="6" fillId="0" borderId="0" xfId="1" applyNumberFormat="1" applyFont="1" applyFill="1" applyBorder="1" applyAlignment="1"/>
    <xf numFmtId="0" fontId="68" fillId="0" borderId="0" xfId="0" applyFont="1"/>
    <xf numFmtId="0" fontId="18" fillId="0" borderId="0" xfId="0" applyFont="1"/>
    <xf numFmtId="0" fontId="10" fillId="0" borderId="0" xfId="0" applyFont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 vertical="center" wrapText="1"/>
    </xf>
    <xf numFmtId="49" fontId="51" fillId="0" borderId="4" xfId="1" applyNumberFormat="1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top"/>
    </xf>
    <xf numFmtId="9" fontId="18" fillId="6" borderId="4" xfId="2" applyFont="1" applyFill="1" applyBorder="1" applyAlignment="1">
      <alignment horizontal="center" vertical="top"/>
    </xf>
    <xf numFmtId="187" fontId="18" fillId="6" borderId="10" xfId="1" applyFont="1" applyFill="1" applyBorder="1" applyAlignment="1">
      <alignment vertical="top"/>
    </xf>
    <xf numFmtId="187" fontId="18" fillId="6" borderId="4" xfId="0" applyNumberFormat="1" applyFont="1" applyFill="1" applyBorder="1" applyAlignment="1">
      <alignment vertical="top"/>
    </xf>
    <xf numFmtId="187" fontId="10" fillId="6" borderId="4" xfId="1" applyFont="1" applyFill="1" applyBorder="1" applyAlignment="1">
      <alignment vertical="top"/>
    </xf>
    <xf numFmtId="9" fontId="10" fillId="6" borderId="4" xfId="2" applyFont="1" applyFill="1" applyBorder="1" applyAlignment="1">
      <alignment horizontal="center" vertical="top"/>
    </xf>
    <xf numFmtId="187" fontId="10" fillId="6" borderId="4" xfId="0" applyNumberFormat="1" applyFont="1" applyFill="1" applyBorder="1" applyAlignment="1"/>
    <xf numFmtId="9" fontId="18" fillId="0" borderId="4" xfId="2" applyFont="1" applyBorder="1" applyAlignment="1">
      <alignment horizontal="center" vertical="top"/>
    </xf>
    <xf numFmtId="187" fontId="10" fillId="0" borderId="4" xfId="0" applyNumberFormat="1" applyFont="1" applyBorder="1" applyAlignment="1"/>
    <xf numFmtId="189" fontId="10" fillId="0" borderId="4" xfId="2" applyNumberFormat="1" applyFont="1" applyBorder="1" applyAlignment="1">
      <alignment horizontal="center" vertical="top"/>
    </xf>
    <xf numFmtId="0" fontId="18" fillId="6" borderId="4" xfId="0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center"/>
    </xf>
    <xf numFmtId="187" fontId="18" fillId="6" borderId="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87" fontId="9" fillId="7" borderId="10" xfId="1" applyFont="1" applyFill="1" applyBorder="1" applyAlignment="1">
      <alignment horizont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3" fontId="51" fillId="9" borderId="20" xfId="1" applyNumberFormat="1" applyFont="1" applyFill="1" applyBorder="1" applyProtection="1"/>
    <xf numFmtId="43" fontId="51" fillId="16" borderId="20" xfId="1" applyNumberFormat="1" applyFont="1" applyFill="1" applyBorder="1" applyProtection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8" fillId="0" borderId="4" xfId="1" applyFont="1" applyFill="1" applyBorder="1" applyAlignment="1">
      <alignment horizontal="center"/>
    </xf>
    <xf numFmtId="187" fontId="12" fillId="11" borderId="0" xfId="0" applyNumberFormat="1" applyFont="1" applyFill="1" applyAlignment="1">
      <alignment vertical="top"/>
    </xf>
    <xf numFmtId="187" fontId="7" fillId="11" borderId="0" xfId="0" applyNumberFormat="1" applyFont="1" applyFill="1" applyAlignment="1">
      <alignment vertical="top"/>
    </xf>
    <xf numFmtId="187" fontId="25" fillId="0" borderId="0" xfId="0" applyNumberFormat="1" applyFont="1" applyBorder="1" applyAlignment="1"/>
    <xf numFmtId="49" fontId="18" fillId="14" borderId="4" xfId="0" applyNumberFormat="1" applyFont="1" applyFill="1" applyBorder="1" applyAlignment="1">
      <alignment vertical="top"/>
    </xf>
    <xf numFmtId="187" fontId="10" fillId="0" borderId="5" xfId="1" applyFont="1" applyBorder="1" applyAlignment="1">
      <alignment vertical="top"/>
    </xf>
    <xf numFmtId="4" fontId="18" fillId="14" borderId="5" xfId="0" applyNumberFormat="1" applyFont="1" applyFill="1" applyBorder="1" applyAlignment="1">
      <alignment vertical="top"/>
    </xf>
    <xf numFmtId="187" fontId="18" fillId="0" borderId="5" xfId="1" applyFont="1" applyFill="1" applyBorder="1" applyAlignment="1">
      <alignment vertical="top"/>
    </xf>
    <xf numFmtId="187" fontId="10" fillId="0" borderId="5" xfId="1" applyFont="1" applyFill="1" applyBorder="1" applyAlignment="1">
      <alignment vertical="top"/>
    </xf>
    <xf numFmtId="4" fontId="18" fillId="0" borderId="6" xfId="0" applyNumberFormat="1" applyFont="1" applyFill="1" applyBorder="1" applyAlignment="1">
      <alignment vertical="top"/>
    </xf>
    <xf numFmtId="187" fontId="18" fillId="0" borderId="6" xfId="1" applyFont="1" applyBorder="1" applyAlignment="1">
      <alignment vertical="top"/>
    </xf>
    <xf numFmtId="187" fontId="10" fillId="0" borderId="7" xfId="0" applyNumberFormat="1" applyFont="1" applyFill="1" applyBorder="1" applyAlignment="1">
      <alignment vertical="top"/>
    </xf>
    <xf numFmtId="0" fontId="18" fillId="0" borderId="12" xfId="0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vertical="top"/>
    </xf>
    <xf numFmtId="187" fontId="18" fillId="0" borderId="12" xfId="1" applyFont="1" applyFill="1" applyBorder="1" applyAlignment="1">
      <alignment vertical="top"/>
    </xf>
    <xf numFmtId="187" fontId="18" fillId="0" borderId="12" xfId="1" applyFont="1" applyFill="1" applyBorder="1" applyAlignment="1"/>
    <xf numFmtId="49" fontId="51" fillId="11" borderId="10" xfId="1" applyNumberFormat="1" applyFont="1" applyFill="1" applyBorder="1" applyAlignment="1">
      <alignment horizontal="center" vertical="center" wrapText="1"/>
    </xf>
    <xf numFmtId="187" fontId="10" fillId="7" borderId="9" xfId="1" applyFont="1" applyFill="1" applyBorder="1" applyAlignment="1">
      <alignment horizontal="center" vertical="center" wrapText="1"/>
    </xf>
    <xf numFmtId="187" fontId="18" fillId="5" borderId="20" xfId="1" applyFont="1" applyFill="1" applyBorder="1" applyAlignment="1"/>
    <xf numFmtId="187" fontId="18" fillId="11" borderId="20" xfId="1" applyFont="1" applyFill="1" applyBorder="1" applyAlignment="1"/>
    <xf numFmtId="187" fontId="18" fillId="18" borderId="20" xfId="1" applyFont="1" applyFill="1" applyBorder="1" applyAlignment="1"/>
    <xf numFmtId="187" fontId="18" fillId="13" borderId="20" xfId="1" applyFont="1" applyFill="1" applyBorder="1" applyAlignment="1"/>
    <xf numFmtId="187" fontId="18" fillId="11" borderId="19" xfId="1" applyFont="1" applyFill="1" applyBorder="1" applyAlignment="1"/>
    <xf numFmtId="187" fontId="18" fillId="7" borderId="18" xfId="1" applyFont="1" applyFill="1" applyBorder="1" applyAlignment="1"/>
    <xf numFmtId="0" fontId="50" fillId="0" borderId="4" xfId="0" applyFont="1" applyFill="1" applyBorder="1" applyAlignment="1">
      <alignment vertical="top"/>
    </xf>
    <xf numFmtId="0" fontId="50" fillId="0" borderId="4" xfId="0" applyFont="1" applyFill="1" applyBorder="1" applyAlignment="1">
      <alignment vertical="top" wrapText="1"/>
    </xf>
    <xf numFmtId="187" fontId="50" fillId="0" borderId="4" xfId="1" applyFont="1" applyFill="1" applyBorder="1" applyAlignment="1">
      <alignment vertical="top"/>
    </xf>
    <xf numFmtId="9" fontId="50" fillId="0" borderId="4" xfId="2" applyFont="1" applyFill="1" applyBorder="1" applyAlignment="1">
      <alignment vertical="top"/>
    </xf>
    <xf numFmtId="9" fontId="50" fillId="0" borderId="4" xfId="2" applyFont="1" applyFill="1" applyBorder="1" applyAlignment="1">
      <alignment horizontal="center" vertical="top"/>
    </xf>
    <xf numFmtId="189" fontId="50" fillId="0" borderId="4" xfId="2" applyNumberFormat="1" applyFont="1" applyFill="1" applyBorder="1" applyAlignment="1">
      <alignment horizontal="center" vertical="top"/>
    </xf>
    <xf numFmtId="0" fontId="50" fillId="0" borderId="0" xfId="0" applyFont="1" applyFill="1" applyAlignment="1">
      <alignment vertical="top"/>
    </xf>
    <xf numFmtId="0" fontId="50" fillId="0" borderId="4" xfId="0" applyFont="1" applyBorder="1" applyAlignment="1">
      <alignment vertical="top"/>
    </xf>
    <xf numFmtId="0" fontId="50" fillId="0" borderId="4" xfId="0" applyFont="1" applyBorder="1" applyAlignment="1">
      <alignment vertical="top" wrapText="1"/>
    </xf>
    <xf numFmtId="187" fontId="50" fillId="0" borderId="4" xfId="1" applyFont="1" applyBorder="1" applyAlignment="1">
      <alignment vertical="top"/>
    </xf>
    <xf numFmtId="0" fontId="50" fillId="0" borderId="0" xfId="0" applyFont="1" applyAlignment="1">
      <alignment vertical="top"/>
    </xf>
    <xf numFmtId="49" fontId="17" fillId="0" borderId="4" xfId="0" applyNumberFormat="1" applyFont="1" applyBorder="1" applyAlignment="1">
      <alignment vertical="top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vertical="top" wrapText="1"/>
    </xf>
    <xf numFmtId="187" fontId="17" fillId="0" borderId="4" xfId="1" applyFont="1" applyBorder="1" applyAlignment="1">
      <alignment vertical="top"/>
    </xf>
    <xf numFmtId="9" fontId="17" fillId="0" borderId="4" xfId="2" applyFont="1" applyBorder="1" applyAlignment="1">
      <alignment vertical="top"/>
    </xf>
    <xf numFmtId="0" fontId="17" fillId="0" borderId="0" xfId="0" applyFont="1" applyFill="1" applyBorder="1" applyAlignment="1">
      <alignment vertical="center"/>
    </xf>
    <xf numFmtId="187" fontId="3" fillId="0" borderId="4" xfId="1" applyFont="1" applyBorder="1" applyAlignment="1">
      <alignment vertical="top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top"/>
    </xf>
    <xf numFmtId="187" fontId="17" fillId="0" borderId="10" xfId="1" applyFont="1" applyBorder="1" applyAlignment="1">
      <alignment vertical="top"/>
    </xf>
    <xf numFmtId="9" fontId="17" fillId="0" borderId="10" xfId="2" applyFont="1" applyBorder="1" applyAlignment="1">
      <alignment vertical="top"/>
    </xf>
    <xf numFmtId="187" fontId="55" fillId="0" borderId="4" xfId="1" applyFont="1" applyFill="1" applyBorder="1" applyAlignment="1">
      <alignment vertical="top"/>
    </xf>
    <xf numFmtId="9" fontId="55" fillId="0" borderId="4" xfId="2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center"/>
    </xf>
    <xf numFmtId="187" fontId="3" fillId="0" borderId="4" xfId="1" applyFont="1" applyFill="1" applyBorder="1" applyAlignment="1">
      <alignment vertical="top"/>
    </xf>
    <xf numFmtId="0" fontId="17" fillId="0" borderId="4" xfId="0" applyFont="1" applyFill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17" fillId="0" borderId="4" xfId="1" applyFont="1" applyFill="1" applyBorder="1" applyAlignment="1">
      <alignment vertical="top"/>
    </xf>
    <xf numFmtId="9" fontId="17" fillId="0" borderId="4" xfId="2" applyFont="1" applyFill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0" fontId="55" fillId="0" borderId="4" xfId="0" applyFont="1" applyBorder="1" applyAlignment="1">
      <alignment vertical="top"/>
    </xf>
    <xf numFmtId="0" fontId="55" fillId="0" borderId="4" xfId="0" applyFont="1" applyBorder="1" applyAlignment="1">
      <alignment vertical="top" wrapText="1"/>
    </xf>
    <xf numFmtId="4" fontId="17" fillId="0" borderId="4" xfId="0" applyNumberFormat="1" applyFont="1" applyBorder="1" applyAlignment="1">
      <alignment vertical="top"/>
    </xf>
    <xf numFmtId="187" fontId="3" fillId="0" borderId="3" xfId="1" applyFont="1" applyBorder="1" applyAlignment="1">
      <alignment vertical="top"/>
    </xf>
    <xf numFmtId="187" fontId="3" fillId="0" borderId="20" xfId="1" applyFont="1" applyBorder="1" applyAlignment="1"/>
    <xf numFmtId="187" fontId="3" fillId="0" borderId="0" xfId="1" applyFont="1" applyBorder="1" applyAlignment="1"/>
    <xf numFmtId="0" fontId="4" fillId="0" borderId="0" xfId="0" applyFont="1" applyAlignment="1"/>
    <xf numFmtId="0" fontId="69" fillId="0" borderId="0" xfId="0" applyFont="1" applyFill="1" applyBorder="1" applyAlignment="1"/>
    <xf numFmtId="9" fontId="20" fillId="0" borderId="0" xfId="2" applyFont="1" applyFill="1" applyBorder="1" applyAlignment="1">
      <alignment horizontal="center" vertical="top"/>
    </xf>
    <xf numFmtId="187" fontId="18" fillId="0" borderId="0" xfId="1" applyFont="1" applyFill="1" applyBorder="1" applyAlignment="1">
      <alignment vertical="top"/>
    </xf>
    <xf numFmtId="0" fontId="58" fillId="0" borderId="0" xfId="0" applyFont="1" applyFill="1" applyAlignment="1">
      <alignment vertical="top"/>
    </xf>
    <xf numFmtId="0" fontId="10" fillId="7" borderId="4" xfId="0" applyFont="1" applyFill="1" applyBorder="1" applyAlignment="1">
      <alignment vertical="top"/>
    </xf>
    <xf numFmtId="0" fontId="10" fillId="7" borderId="4" xfId="0" applyFont="1" applyFill="1" applyBorder="1" applyAlignment="1">
      <alignment vertical="top" wrapText="1"/>
    </xf>
    <xf numFmtId="187" fontId="10" fillId="7" borderId="4" xfId="1" applyFont="1" applyFill="1" applyBorder="1" applyAlignment="1">
      <alignment vertical="top"/>
    </xf>
    <xf numFmtId="9" fontId="10" fillId="7" borderId="4" xfId="2" applyFont="1" applyFill="1" applyBorder="1" applyAlignment="1">
      <alignment vertical="top"/>
    </xf>
    <xf numFmtId="189" fontId="10" fillId="7" borderId="4" xfId="2" applyNumberFormat="1" applyFont="1" applyFill="1" applyBorder="1" applyAlignment="1">
      <alignment horizontal="center" vertical="top"/>
    </xf>
    <xf numFmtId="9" fontId="10" fillId="7" borderId="4" xfId="2" applyFont="1" applyFill="1" applyBorder="1" applyAlignment="1">
      <alignment horizontal="center" vertical="top"/>
    </xf>
    <xf numFmtId="0" fontId="10" fillId="7" borderId="0" xfId="0" applyFont="1" applyFill="1" applyAlignment="1">
      <alignment vertical="top"/>
    </xf>
    <xf numFmtId="0" fontId="10" fillId="0" borderId="4" xfId="0" applyFont="1" applyFill="1" applyBorder="1" applyAlignment="1">
      <alignment horizontal="left" vertical="top" wrapText="1"/>
    </xf>
    <xf numFmtId="187" fontId="10" fillId="0" borderId="3" xfId="1" applyFont="1" applyFill="1" applyBorder="1" applyAlignment="1">
      <alignment vertical="top"/>
    </xf>
    <xf numFmtId="187" fontId="10" fillId="7" borderId="3" xfId="1" applyFont="1" applyFill="1" applyBorder="1" applyAlignment="1">
      <alignment vertical="top"/>
    </xf>
    <xf numFmtId="0" fontId="25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20" fillId="0" borderId="0" xfId="0" applyFont="1" applyFill="1" applyBorder="1" applyAlignment="1">
      <alignment vertical="top" wrapText="1"/>
    </xf>
    <xf numFmtId="0" fontId="19" fillId="0" borderId="0" xfId="0" applyFont="1" applyAlignment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43" fontId="66" fillId="7" borderId="0" xfId="0" applyNumberFormat="1" applyFont="1" applyFill="1"/>
    <xf numFmtId="43" fontId="66" fillId="0" borderId="0" xfId="0" applyNumberFormat="1" applyFont="1" applyFill="1"/>
    <xf numFmtId="187" fontId="6" fillId="7" borderId="0" xfId="1" applyFont="1" applyFill="1" applyAlignment="1"/>
    <xf numFmtId="187" fontId="6" fillId="0" borderId="0" xfId="1" applyFont="1" applyFill="1" applyAlignment="1"/>
    <xf numFmtId="43" fontId="6" fillId="0" borderId="0" xfId="1" applyNumberFormat="1" applyFont="1" applyFill="1" applyAlignment="1">
      <alignment horizontal="left"/>
    </xf>
    <xf numFmtId="187" fontId="6" fillId="0" borderId="0" xfId="1" applyFont="1" applyFill="1"/>
    <xf numFmtId="187" fontId="6" fillId="0" borderId="24" xfId="1" applyFont="1" applyFill="1" applyBorder="1"/>
    <xf numFmtId="0" fontId="19" fillId="0" borderId="0" xfId="0" applyFont="1" applyFill="1"/>
    <xf numFmtId="187" fontId="10" fillId="0" borderId="0" xfId="0" applyNumberFormat="1" applyFont="1" applyFill="1" applyAlignment="1">
      <alignment vertical="top"/>
    </xf>
    <xf numFmtId="187" fontId="64" fillId="0" borderId="0" xfId="1" applyFont="1" applyFill="1" applyBorder="1" applyAlignment="1"/>
    <xf numFmtId="14" fontId="10" fillId="0" borderId="4" xfId="0" applyNumberFormat="1" applyFont="1" applyFill="1" applyBorder="1" applyAlignment="1">
      <alignment vertical="top"/>
    </xf>
    <xf numFmtId="9" fontId="10" fillId="0" borderId="3" xfId="2" applyFont="1" applyFill="1" applyBorder="1" applyAlignment="1">
      <alignment vertical="top"/>
    </xf>
    <xf numFmtId="0" fontId="18" fillId="0" borderId="5" xfId="0" applyFont="1" applyFill="1" applyBorder="1" applyAlignment="1">
      <alignment vertical="top"/>
    </xf>
    <xf numFmtId="187" fontId="18" fillId="0" borderId="3" xfId="1" applyFont="1" applyFill="1" applyBorder="1" applyAlignment="1">
      <alignment vertical="top"/>
    </xf>
    <xf numFmtId="189" fontId="10" fillId="0" borderId="3" xfId="2" applyNumberFormat="1" applyFont="1" applyFill="1" applyBorder="1" applyAlignment="1">
      <alignment horizontal="center" vertical="top"/>
    </xf>
    <xf numFmtId="9" fontId="10" fillId="0" borderId="3" xfId="2" applyFont="1" applyFill="1" applyBorder="1" applyAlignment="1">
      <alignment horizontal="center" vertical="top"/>
    </xf>
    <xf numFmtId="0" fontId="66" fillId="0" borderId="0" xfId="0" applyFont="1" applyFill="1" applyBorder="1" applyAlignment="1"/>
    <xf numFmtId="0" fontId="67" fillId="0" borderId="0" xfId="0" applyFont="1" applyFill="1" applyBorder="1" applyAlignment="1"/>
    <xf numFmtId="0" fontId="67" fillId="0" borderId="0" xfId="0" applyFont="1" applyFill="1" applyBorder="1" applyAlignment="1">
      <alignment wrapText="1"/>
    </xf>
    <xf numFmtId="187" fontId="67" fillId="0" borderId="0" xfId="1" applyFont="1" applyFill="1" applyBorder="1" applyAlignment="1"/>
    <xf numFmtId="9" fontId="67" fillId="0" borderId="0" xfId="2" applyFont="1" applyFill="1" applyBorder="1" applyAlignment="1">
      <alignment horizontal="center"/>
    </xf>
    <xf numFmtId="0" fontId="67" fillId="0" borderId="0" xfId="0" applyFont="1" applyFill="1" applyBorder="1" applyAlignment="1">
      <alignment vertical="top"/>
    </xf>
    <xf numFmtId="0" fontId="67" fillId="0" borderId="0" xfId="0" applyFont="1" applyFill="1" applyBorder="1" applyAlignment="1">
      <alignment vertical="top" wrapText="1"/>
    </xf>
    <xf numFmtId="187" fontId="67" fillId="0" borderId="0" xfId="1" applyFont="1" applyFill="1" applyBorder="1" applyAlignment="1">
      <alignment vertical="top"/>
    </xf>
    <xf numFmtId="9" fontId="67" fillId="0" borderId="0" xfId="2" applyFont="1" applyFill="1" applyBorder="1" applyAlignment="1">
      <alignment horizontal="center" vertical="top"/>
    </xf>
    <xf numFmtId="0" fontId="66" fillId="0" borderId="0" xfId="0" applyFont="1" applyAlignment="1"/>
    <xf numFmtId="187" fontId="71" fillId="0" borderId="0" xfId="1" applyFont="1" applyFill="1" applyBorder="1" applyAlignment="1">
      <alignment vertical="top"/>
    </xf>
    <xf numFmtId="0" fontId="10" fillId="0" borderId="3" xfId="0" applyFont="1" applyFill="1" applyBorder="1" applyAlignment="1">
      <alignment vertical="top"/>
    </xf>
    <xf numFmtId="9" fontId="10" fillId="0" borderId="3" xfId="2" applyFont="1" applyFill="1" applyBorder="1" applyAlignment="1">
      <alignment horizontal="right" vertical="top"/>
    </xf>
    <xf numFmtId="9" fontId="10" fillId="0" borderId="4" xfId="2" applyFont="1" applyFill="1" applyBorder="1" applyAlignment="1"/>
    <xf numFmtId="9" fontId="10" fillId="0" borderId="4" xfId="2" applyFont="1" applyFill="1" applyBorder="1" applyAlignment="1">
      <alignment horizontal="center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0" fontId="58" fillId="0" borderId="4" xfId="0" applyFont="1" applyBorder="1" applyAlignment="1">
      <alignment vertical="top" wrapText="1"/>
    </xf>
    <xf numFmtId="189" fontId="50" fillId="11" borderId="4" xfId="2" applyNumberFormat="1" applyFont="1" applyFill="1" applyBorder="1" applyAlignment="1">
      <alignment horizontal="center" vertical="top"/>
    </xf>
    <xf numFmtId="187" fontId="3" fillId="11" borderId="20" xfId="1" applyFont="1" applyFill="1" applyBorder="1" applyAlignment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 wrapText="1"/>
    </xf>
    <xf numFmtId="187" fontId="18" fillId="0" borderId="0" xfId="1" applyFont="1" applyFill="1" applyBorder="1" applyAlignment="1"/>
    <xf numFmtId="9" fontId="7" fillId="0" borderId="0" xfId="2" applyFont="1" applyBorder="1" applyAlignment="1">
      <alignment horizontal="center"/>
    </xf>
    <xf numFmtId="0" fontId="7" fillId="0" borderId="0" xfId="0" applyFont="1" applyBorder="1" applyAlignment="1"/>
    <xf numFmtId="187" fontId="9" fillId="5" borderId="0" xfId="1" applyFont="1" applyFill="1" applyBorder="1" applyAlignment="1"/>
    <xf numFmtId="187" fontId="7" fillId="5" borderId="0" xfId="1" applyFont="1" applyFill="1" applyBorder="1" applyAlignment="1"/>
    <xf numFmtId="187" fontId="12" fillId="0" borderId="0" xfId="0" applyNumberFormat="1" applyFont="1" applyFill="1" applyBorder="1" applyAlignment="1"/>
    <xf numFmtId="187" fontId="6" fillId="0" borderId="0" xfId="1" applyFont="1" applyFill="1" applyAlignment="1">
      <alignment horizontal="right"/>
    </xf>
    <xf numFmtId="43" fontId="6" fillId="13" borderId="4" xfId="1" applyNumberFormat="1" applyFont="1" applyFill="1" applyBorder="1" applyAlignment="1" applyProtection="1">
      <alignment horizontal="left"/>
    </xf>
    <xf numFmtId="43" fontId="5" fillId="13" borderId="4" xfId="1" applyNumberFormat="1" applyFont="1" applyFill="1" applyBorder="1" applyAlignment="1" applyProtection="1">
      <alignment horizontal="left"/>
    </xf>
    <xf numFmtId="43" fontId="19" fillId="0" borderId="0" xfId="0" applyNumberFormat="1" applyFont="1" applyFill="1"/>
    <xf numFmtId="14" fontId="10" fillId="0" borderId="0" xfId="0" applyNumberFormat="1" applyFont="1" applyFill="1" applyBorder="1" applyAlignment="1">
      <alignment vertical="top"/>
    </xf>
    <xf numFmtId="49" fontId="17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9" fontId="17" fillId="14" borderId="4" xfId="2" applyFont="1" applyFill="1" applyBorder="1" applyAlignment="1">
      <alignment vertical="top"/>
    </xf>
    <xf numFmtId="187" fontId="55" fillId="14" borderId="4" xfId="1" applyFont="1" applyFill="1" applyBorder="1" applyAlignment="1">
      <alignment vertical="top"/>
    </xf>
    <xf numFmtId="9" fontId="55" fillId="14" borderId="4" xfId="2" applyFont="1" applyFill="1" applyBorder="1" applyAlignment="1">
      <alignment horizontal="center" vertical="top"/>
    </xf>
    <xf numFmtId="9" fontId="17" fillId="14" borderId="4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0" fontId="18" fillId="14" borderId="4" xfId="0" applyFont="1" applyFill="1" applyBorder="1" applyAlignment="1">
      <alignment vertical="top"/>
    </xf>
    <xf numFmtId="190" fontId="10" fillId="0" borderId="4" xfId="1" applyNumberFormat="1" applyFont="1" applyFill="1" applyBorder="1" applyAlignment="1">
      <alignment vertical="top"/>
    </xf>
    <xf numFmtId="187" fontId="10" fillId="0" borderId="4" xfId="1" applyFont="1" applyFill="1" applyBorder="1" applyAlignment="1">
      <alignment horizontal="center" vertical="top"/>
    </xf>
    <xf numFmtId="49" fontId="65" fillId="15" borderId="4" xfId="1" applyNumberFormat="1" applyFont="1" applyFill="1" applyBorder="1" applyAlignment="1">
      <alignment horizontal="center" vertical="center" wrapText="1"/>
    </xf>
    <xf numFmtId="49" fontId="65" fillId="21" borderId="4" xfId="1" applyNumberFormat="1" applyFont="1" applyFill="1" applyBorder="1" applyAlignment="1">
      <alignment horizontal="center" vertical="center" wrapText="1"/>
    </xf>
    <xf numFmtId="187" fontId="51" fillId="5" borderId="4" xfId="1" applyFont="1" applyFill="1" applyBorder="1" applyAlignment="1">
      <alignment horizontal="center" vertical="center"/>
    </xf>
    <xf numFmtId="49" fontId="51" fillId="12" borderId="4" xfId="1" applyNumberFormat="1" applyFont="1" applyFill="1" applyBorder="1" applyAlignment="1">
      <alignment horizontal="center" vertical="center"/>
    </xf>
    <xf numFmtId="49" fontId="51" fillId="7" borderId="4" xfId="1" applyNumberFormat="1" applyFont="1" applyFill="1" applyBorder="1" applyAlignment="1">
      <alignment horizontal="center" vertical="center"/>
    </xf>
    <xf numFmtId="43" fontId="5" fillId="19" borderId="20" xfId="1" applyNumberFormat="1" applyFont="1" applyFill="1" applyBorder="1" applyProtection="1"/>
    <xf numFmtId="43" fontId="5" fillId="6" borderId="20" xfId="1" applyNumberFormat="1" applyFont="1" applyFill="1" applyBorder="1" applyProtection="1"/>
    <xf numFmtId="43" fontId="5" fillId="17" borderId="20" xfId="1" applyNumberFormat="1" applyFont="1" applyFill="1" applyBorder="1" applyProtection="1"/>
    <xf numFmtId="43" fontId="5" fillId="20" borderId="20" xfId="1" applyNumberFormat="1" applyFont="1" applyFill="1" applyBorder="1" applyProtection="1"/>
    <xf numFmtId="0" fontId="72" fillId="0" borderId="15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left"/>
    </xf>
    <xf numFmtId="0" fontId="72" fillId="0" borderId="15" xfId="0" applyFont="1" applyFill="1" applyBorder="1" applyAlignment="1"/>
    <xf numFmtId="187" fontId="72" fillId="0" borderId="15" xfId="1" applyFont="1" applyFill="1" applyBorder="1" applyAlignment="1"/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191" fontId="10" fillId="0" borderId="4" xfId="1" applyNumberFormat="1" applyFont="1" applyFill="1" applyBorder="1" applyAlignment="1">
      <alignment vertical="top"/>
    </xf>
    <xf numFmtId="187" fontId="73" fillId="15" borderId="3" xfId="1" applyFont="1" applyFill="1" applyBorder="1" applyAlignment="1">
      <alignment horizontal="center" vertical="center"/>
    </xf>
    <xf numFmtId="0" fontId="73" fillId="15" borderId="3" xfId="0" applyFont="1" applyFill="1" applyBorder="1" applyAlignment="1">
      <alignment horizontal="center" vertical="center"/>
    </xf>
    <xf numFmtId="187" fontId="30" fillId="15" borderId="3" xfId="1" applyFont="1" applyFill="1" applyBorder="1" applyAlignment="1">
      <alignment horizontal="center" vertical="center"/>
    </xf>
    <xf numFmtId="187" fontId="73" fillId="15" borderId="10" xfId="1" applyFont="1" applyFill="1" applyBorder="1" applyAlignment="1">
      <alignment horizontal="center" vertical="center"/>
    </xf>
    <xf numFmtId="0" fontId="73" fillId="15" borderId="10" xfId="0" applyFont="1" applyFill="1" applyBorder="1" applyAlignment="1">
      <alignment horizontal="center" vertical="center"/>
    </xf>
    <xf numFmtId="187" fontId="30" fillId="15" borderId="10" xfId="1" applyFont="1" applyFill="1" applyBorder="1" applyAlignment="1">
      <alignment vertical="center"/>
    </xf>
    <xf numFmtId="187" fontId="73" fillId="15" borderId="10" xfId="1" applyFont="1" applyFill="1" applyBorder="1" applyAlignment="1">
      <alignment vertical="center"/>
    </xf>
    <xf numFmtId="0" fontId="17" fillId="14" borderId="4" xfId="0" applyFont="1" applyFill="1" applyBorder="1" applyAlignment="1">
      <alignment vertical="top" wrapText="1"/>
    </xf>
    <xf numFmtId="14" fontId="74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31" fillId="0" borderId="15" xfId="1" applyFont="1" applyFill="1" applyBorder="1" applyAlignment="1">
      <alignment vertical="top"/>
    </xf>
    <xf numFmtId="187" fontId="74" fillId="0" borderId="15" xfId="1" applyFont="1" applyFill="1" applyBorder="1" applyAlignment="1">
      <alignment vertical="top"/>
    </xf>
    <xf numFmtId="187" fontId="31" fillId="0" borderId="15" xfId="1" applyFont="1" applyFill="1" applyBorder="1" applyAlignment="1">
      <alignment horizontal="center" vertical="top"/>
    </xf>
    <xf numFmtId="14" fontId="74" fillId="0" borderId="16" xfId="1" applyNumberFormat="1" applyFont="1" applyFill="1" applyBorder="1" applyAlignment="1">
      <alignment horizontal="center" vertical="top"/>
    </xf>
    <xf numFmtId="0" fontId="74" fillId="0" borderId="16" xfId="0" applyFont="1" applyFill="1" applyBorder="1" applyAlignment="1">
      <alignment horizontal="center" vertical="top"/>
    </xf>
    <xf numFmtId="187" fontId="31" fillId="0" borderId="16" xfId="1" applyFont="1" applyFill="1" applyBorder="1" applyAlignment="1">
      <alignment horizontal="center" vertical="top"/>
    </xf>
    <xf numFmtId="49" fontId="31" fillId="0" borderId="15" xfId="1" applyNumberFormat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vertical="top"/>
    </xf>
    <xf numFmtId="49" fontId="74" fillId="0" borderId="15" xfId="1" applyNumberFormat="1" applyFont="1" applyFill="1" applyBorder="1" applyAlignment="1">
      <alignment horizontal="center" vertical="top"/>
    </xf>
    <xf numFmtId="0" fontId="31" fillId="0" borderId="15" xfId="0" applyFont="1" applyFill="1" applyBorder="1" applyAlignment="1">
      <alignment vertical="top"/>
    </xf>
    <xf numFmtId="14" fontId="31" fillId="0" borderId="15" xfId="1" applyNumberFormat="1" applyFont="1" applyFill="1" applyBorder="1" applyAlignment="1">
      <alignment horizontal="center" vertical="top"/>
    </xf>
    <xf numFmtId="4" fontId="31" fillId="0" borderId="15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 wrapText="1"/>
    </xf>
    <xf numFmtId="0" fontId="18" fillId="14" borderId="4" xfId="0" applyFont="1" applyFill="1" applyBorder="1" applyAlignment="1">
      <alignment vertical="top" wrapText="1"/>
    </xf>
    <xf numFmtId="43" fontId="77" fillId="0" borderId="15" xfId="3" applyNumberFormat="1" applyFont="1" applyFill="1" applyBorder="1" applyAlignment="1">
      <alignment horizontal="center" vertical="top"/>
    </xf>
    <xf numFmtId="43" fontId="5" fillId="0" borderId="0" xfId="1" applyNumberFormat="1" applyFont="1" applyFill="1"/>
    <xf numFmtId="187" fontId="6" fillId="0" borderId="0" xfId="1" applyFont="1" applyFill="1" applyBorder="1" applyAlignment="1"/>
    <xf numFmtId="43" fontId="5" fillId="22" borderId="0" xfId="1" applyNumberFormat="1" applyFont="1" applyFill="1"/>
    <xf numFmtId="43" fontId="5" fillId="22" borderId="24" xfId="1" applyNumberFormat="1" applyFont="1" applyFill="1" applyBorder="1"/>
    <xf numFmtId="0" fontId="3" fillId="0" borderId="0" xfId="0" applyFont="1" applyFill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21" xfId="0" applyFont="1" applyFill="1" applyBorder="1" applyAlignment="1" applyProtection="1">
      <protection locked="0"/>
    </xf>
    <xf numFmtId="187" fontId="10" fillId="0" borderId="4" xfId="1" applyFont="1" applyFill="1" applyBorder="1" applyAlignment="1">
      <alignment horizontal="right" vertical="top"/>
    </xf>
    <xf numFmtId="190" fontId="10" fillId="0" borderId="4" xfId="1" applyNumberFormat="1" applyFont="1" applyFill="1" applyBorder="1" applyAlignment="1">
      <alignment vertical="top" wrapText="1"/>
    </xf>
    <xf numFmtId="9" fontId="10" fillId="0" borderId="4" xfId="2" applyFont="1" applyFill="1" applyBorder="1" applyAlignment="1">
      <alignment vertical="top" wrapText="1"/>
    </xf>
    <xf numFmtId="187" fontId="10" fillId="0" borderId="4" xfId="1" applyFont="1" applyFill="1" applyBorder="1" applyAlignment="1">
      <alignment vertical="top" wrapText="1"/>
    </xf>
    <xf numFmtId="9" fontId="10" fillId="0" borderId="4" xfId="2" applyFont="1" applyFill="1" applyBorder="1" applyAlignment="1">
      <alignment horizontal="center" vertical="top" wrapText="1"/>
    </xf>
    <xf numFmtId="0" fontId="10" fillId="0" borderId="0" xfId="0" applyFont="1" applyFill="1" applyAlignment="1">
      <alignment vertical="top" wrapText="1"/>
    </xf>
    <xf numFmtId="0" fontId="17" fillId="14" borderId="4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/>
    </xf>
    <xf numFmtId="0" fontId="18" fillId="14" borderId="4" xfId="0" applyFont="1" applyFill="1" applyBorder="1" applyAlignment="1">
      <alignment horizontal="center" vertical="top"/>
    </xf>
    <xf numFmtId="0" fontId="25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vertical="top"/>
    </xf>
    <xf numFmtId="0" fontId="52" fillId="0" borderId="4" xfId="0" applyFont="1" applyFill="1" applyBorder="1" applyAlignment="1">
      <alignment vertical="top" wrapText="1"/>
    </xf>
    <xf numFmtId="4" fontId="52" fillId="0" borderId="4" xfId="0" applyNumberFormat="1" applyFont="1" applyFill="1" applyBorder="1" applyAlignment="1">
      <alignment vertical="top"/>
    </xf>
    <xf numFmtId="4" fontId="10" fillId="0" borderId="4" xfId="1" applyNumberFormat="1" applyFont="1" applyFill="1" applyBorder="1" applyAlignment="1">
      <alignment vertical="top"/>
    </xf>
    <xf numFmtId="0" fontId="10" fillId="0" borderId="6" xfId="0" applyFont="1" applyFill="1" applyBorder="1" applyAlignment="1">
      <alignment vertical="top"/>
    </xf>
    <xf numFmtId="0" fontId="10" fillId="0" borderId="6" xfId="0" applyFont="1" applyFill="1" applyBorder="1" applyAlignment="1">
      <alignment horizontal="center" vertical="top"/>
    </xf>
    <xf numFmtId="49" fontId="10" fillId="0" borderId="4" xfId="1" applyNumberFormat="1" applyFont="1" applyFill="1" applyBorder="1" applyAlignment="1">
      <alignment vertical="top"/>
    </xf>
    <xf numFmtId="49" fontId="52" fillId="0" borderId="4" xfId="0" applyNumberFormat="1" applyFont="1" applyFill="1" applyBorder="1" applyAlignment="1">
      <alignment vertical="top"/>
    </xf>
    <xf numFmtId="49" fontId="10" fillId="0" borderId="4" xfId="0" applyNumberFormat="1" applyFont="1" applyFill="1" applyBorder="1" applyAlignment="1">
      <alignment vertical="top"/>
    </xf>
    <xf numFmtId="4" fontId="3" fillId="0" borderId="4" xfId="1" applyNumberFormat="1" applyFont="1" applyFill="1" applyBorder="1" applyAlignment="1">
      <alignment vertical="top"/>
    </xf>
    <xf numFmtId="187" fontId="10" fillId="0" borderId="3" xfId="1" applyFont="1" applyFill="1" applyBorder="1" applyAlignment="1">
      <alignment horizontal="right" vertical="top"/>
    </xf>
    <xf numFmtId="0" fontId="50" fillId="7" borderId="4" xfId="0" applyFont="1" applyFill="1" applyBorder="1" applyAlignment="1">
      <alignment vertical="top"/>
    </xf>
    <xf numFmtId="0" fontId="50" fillId="7" borderId="4" xfId="0" applyFont="1" applyFill="1" applyBorder="1" applyAlignment="1">
      <alignment vertical="top" wrapText="1"/>
    </xf>
    <xf numFmtId="187" fontId="50" fillId="7" borderId="4" xfId="1" applyFont="1" applyFill="1" applyBorder="1" applyAlignment="1">
      <alignment vertical="top"/>
    </xf>
    <xf numFmtId="9" fontId="50" fillId="7" borderId="4" xfId="2" applyFont="1" applyFill="1" applyBorder="1" applyAlignment="1">
      <alignment vertical="top"/>
    </xf>
    <xf numFmtId="189" fontId="50" fillId="7" borderId="4" xfId="2" applyNumberFormat="1" applyFont="1" applyFill="1" applyBorder="1" applyAlignment="1">
      <alignment horizontal="center" vertical="top"/>
    </xf>
    <xf numFmtId="9" fontId="50" fillId="7" borderId="4" xfId="2" applyFont="1" applyFill="1" applyBorder="1" applyAlignment="1">
      <alignment horizontal="center" vertical="top"/>
    </xf>
    <xf numFmtId="0" fontId="50" fillId="7" borderId="0" xfId="0" applyFont="1" applyFill="1" applyAlignment="1">
      <alignment vertical="top"/>
    </xf>
    <xf numFmtId="0" fontId="19" fillId="7" borderId="0" xfId="0" applyFont="1" applyFill="1" applyAlignment="1">
      <alignment vertical="top"/>
    </xf>
    <xf numFmtId="187" fontId="49" fillId="0" borderId="0" xfId="1" applyFont="1" applyFill="1" applyBorder="1" applyAlignment="1"/>
    <xf numFmtId="187" fontId="13" fillId="0" borderId="0" xfId="1" applyFont="1" applyBorder="1" applyAlignment="1"/>
    <xf numFmtId="187" fontId="12" fillId="0" borderId="0" xfId="1" applyFont="1" applyBorder="1" applyAlignment="1"/>
    <xf numFmtId="9" fontId="12" fillId="0" borderId="0" xfId="2" applyFont="1" applyBorder="1" applyAlignment="1">
      <alignment horizontal="center"/>
    </xf>
    <xf numFmtId="9" fontId="12" fillId="0" borderId="0" xfId="2" applyFont="1" applyFill="1" applyBorder="1" applyAlignment="1">
      <alignment horizontal="center"/>
    </xf>
    <xf numFmtId="14" fontId="19" fillId="7" borderId="0" xfId="0" applyNumberFormat="1" applyFont="1" applyFill="1" applyAlignment="1">
      <alignment vertical="top"/>
    </xf>
    <xf numFmtId="0" fontId="19" fillId="7" borderId="0" xfId="0" applyFont="1" applyFill="1" applyAlignment="1">
      <alignment vertical="top" wrapText="1"/>
    </xf>
    <xf numFmtId="0" fontId="19" fillId="7" borderId="0" xfId="0" applyFont="1" applyFill="1" applyBorder="1" applyAlignment="1">
      <alignment vertical="top"/>
    </xf>
    <xf numFmtId="187" fontId="19" fillId="7" borderId="0" xfId="1" applyFont="1" applyFill="1" applyBorder="1" applyAlignment="1">
      <alignment vertical="top"/>
    </xf>
    <xf numFmtId="9" fontId="19" fillId="7" borderId="0" xfId="2" applyFont="1" applyFill="1" applyBorder="1" applyAlignment="1">
      <alignment horizontal="center" vertical="top"/>
    </xf>
    <xf numFmtId="187" fontId="50" fillId="0" borderId="0" xfId="1" applyFont="1" applyFill="1"/>
    <xf numFmtId="187" fontId="12" fillId="0" borderId="0" xfId="1" applyFont="1" applyFill="1"/>
    <xf numFmtId="43" fontId="20" fillId="7" borderId="4" xfId="1" applyNumberFormat="1" applyFont="1" applyFill="1" applyBorder="1" applyAlignment="1" applyProtection="1">
      <alignment horizontal="left"/>
    </xf>
    <xf numFmtId="43" fontId="10" fillId="7" borderId="4" xfId="1" applyNumberFormat="1" applyFont="1" applyFill="1" applyBorder="1" applyAlignment="1" applyProtection="1">
      <alignment horizontal="left"/>
    </xf>
    <xf numFmtId="43" fontId="6" fillId="7" borderId="4" xfId="1" applyNumberFormat="1" applyFont="1" applyFill="1" applyBorder="1" applyAlignment="1" applyProtection="1">
      <alignment horizontal="left"/>
    </xf>
    <xf numFmtId="187" fontId="79" fillId="0" borderId="0" xfId="1" applyFont="1" applyFill="1" applyProtection="1"/>
    <xf numFmtId="187" fontId="79" fillId="0" borderId="0" xfId="1" applyFont="1" applyFill="1" applyAlignment="1">
      <alignment horizontal="right"/>
    </xf>
    <xf numFmtId="43" fontId="80" fillId="0" borderId="0" xfId="0" applyNumberFormat="1" applyFont="1" applyFill="1" applyProtection="1"/>
    <xf numFmtId="187" fontId="79" fillId="22" borderId="0" xfId="1" applyFont="1" applyFill="1"/>
    <xf numFmtId="187" fontId="79" fillId="22" borderId="0" xfId="1" applyFont="1" applyFill="1" applyAlignment="1">
      <alignment horizontal="left"/>
    </xf>
    <xf numFmtId="0" fontId="10" fillId="22" borderId="0" xfId="0" applyFont="1" applyFill="1"/>
    <xf numFmtId="187" fontId="80" fillId="22" borderId="0" xfId="1" applyFont="1" applyFill="1"/>
    <xf numFmtId="0" fontId="80" fillId="22" borderId="0" xfId="0" applyFont="1" applyFill="1" applyAlignment="1">
      <alignment horizontal="left"/>
    </xf>
    <xf numFmtId="4" fontId="50" fillId="0" borderId="4" xfId="1" applyNumberFormat="1" applyFont="1" applyFill="1" applyBorder="1" applyAlignment="1">
      <alignment vertical="top"/>
    </xf>
    <xf numFmtId="0" fontId="10" fillId="0" borderId="7" xfId="0" applyFont="1" applyFill="1" applyBorder="1" applyAlignment="1">
      <alignment vertical="top" wrapText="1"/>
    </xf>
    <xf numFmtId="43" fontId="5" fillId="15" borderId="20" xfId="1" applyNumberFormat="1" applyFont="1" applyFill="1" applyBorder="1" applyProtection="1"/>
    <xf numFmtId="0" fontId="69" fillId="0" borderId="0" xfId="0" applyFont="1" applyFill="1" applyBorder="1" applyAlignment="1">
      <alignment vertical="top"/>
    </xf>
    <xf numFmtId="4" fontId="10" fillId="7" borderId="4" xfId="1" applyNumberFormat="1" applyFont="1" applyFill="1" applyBorder="1" applyAlignment="1">
      <alignment vertical="top"/>
    </xf>
    <xf numFmtId="49" fontId="5" fillId="0" borderId="6" xfId="0" applyNumberFormat="1" applyFont="1" applyFill="1" applyBorder="1" applyAlignment="1" applyProtection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9" fontId="10" fillId="7" borderId="3" xfId="2" applyFont="1" applyFill="1" applyBorder="1" applyAlignment="1">
      <alignment horizontal="center" vertical="top"/>
    </xf>
    <xf numFmtId="187" fontId="10" fillId="7" borderId="3" xfId="1" applyFont="1" applyFill="1" applyBorder="1" applyAlignment="1">
      <alignment horizontal="right" vertical="top"/>
    </xf>
    <xf numFmtId="0" fontId="5" fillId="0" borderId="0" xfId="0" applyFont="1" applyFill="1" applyBorder="1" applyAlignment="1" applyProtection="1">
      <alignment horizontal="center"/>
    </xf>
    <xf numFmtId="43" fontId="51" fillId="0" borderId="0" xfId="1" applyNumberFormat="1" applyFont="1" applyFill="1" applyBorder="1" applyProtection="1"/>
    <xf numFmtId="43" fontId="5" fillId="0" borderId="0" xfId="1" applyNumberFormat="1" applyFont="1" applyFill="1" applyBorder="1" applyProtection="1"/>
    <xf numFmtId="0" fontId="10" fillId="0" borderId="0" xfId="0" applyFont="1" applyFill="1" applyAlignment="1" applyProtection="1">
      <alignment horizontal="right"/>
    </xf>
    <xf numFmtId="43" fontId="6" fillId="0" borderId="4" xfId="0" applyNumberFormat="1" applyFont="1" applyFill="1" applyBorder="1" applyAlignment="1"/>
    <xf numFmtId="43" fontId="5" fillId="0" borderId="20" xfId="0" applyNumberFormat="1" applyFont="1" applyFill="1" applyBorder="1" applyAlignment="1"/>
    <xf numFmtId="43" fontId="6" fillId="0" borderId="0" xfId="0" applyNumberFormat="1" applyFont="1" applyFill="1" applyBorder="1" applyAlignment="1"/>
    <xf numFmtId="2" fontId="23" fillId="0" borderId="0" xfId="1" applyNumberFormat="1" applyFont="1" applyFill="1" applyBorder="1" applyAlignment="1"/>
    <xf numFmtId="2" fontId="25" fillId="0" borderId="0" xfId="1" applyNumberFormat="1" applyFont="1" applyFill="1" applyBorder="1" applyAlignment="1"/>
    <xf numFmtId="43" fontId="18" fillId="23" borderId="0" xfId="1" applyNumberFormat="1" applyFont="1" applyFill="1"/>
    <xf numFmtId="0" fontId="10" fillId="23" borderId="0" xfId="0" applyFont="1" applyFill="1"/>
    <xf numFmtId="0" fontId="81" fillId="23" borderId="0" xfId="0" applyFont="1" applyFill="1"/>
    <xf numFmtId="187" fontId="10" fillId="23" borderId="0" xfId="1" applyFont="1" applyFill="1" applyBorder="1"/>
    <xf numFmtId="43" fontId="18" fillId="23" borderId="24" xfId="1" applyNumberFormat="1" applyFont="1" applyFill="1" applyBorder="1"/>
    <xf numFmtId="0" fontId="10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 applyProtection="1">
      <alignment horizontal="left"/>
    </xf>
    <xf numFmtId="43" fontId="5" fillId="0" borderId="20" xfId="1" applyNumberFormat="1" applyFont="1" applyFill="1" applyBorder="1" applyProtection="1"/>
    <xf numFmtId="0" fontId="6" fillId="0" borderId="0" xfId="0" applyFont="1" applyFill="1" applyBorder="1" applyAlignment="1">
      <alignment horizontal="center"/>
    </xf>
    <xf numFmtId="0" fontId="6" fillId="23" borderId="0" xfId="0" applyFont="1" applyFill="1"/>
    <xf numFmtId="0" fontId="10" fillId="23" borderId="4" xfId="0" applyFont="1" applyFill="1" applyBorder="1" applyAlignment="1">
      <alignment vertical="top"/>
    </xf>
    <xf numFmtId="0" fontId="10" fillId="23" borderId="4" xfId="0" applyFont="1" applyFill="1" applyBorder="1" applyAlignment="1">
      <alignment vertical="top" wrapText="1"/>
    </xf>
    <xf numFmtId="4" fontId="10" fillId="23" borderId="4" xfId="1" applyNumberFormat="1" applyFont="1" applyFill="1" applyBorder="1" applyAlignment="1">
      <alignment vertical="top"/>
    </xf>
    <xf numFmtId="9" fontId="10" fillId="23" borderId="4" xfId="2" applyFont="1" applyFill="1" applyBorder="1" applyAlignment="1">
      <alignment horizontal="center" vertical="top"/>
    </xf>
    <xf numFmtId="43" fontId="5" fillId="21" borderId="20" xfId="1" applyNumberFormat="1" applyFont="1" applyFill="1" applyBorder="1" applyProtection="1"/>
    <xf numFmtId="43" fontId="5" fillId="9" borderId="20" xfId="1" applyNumberFormat="1" applyFont="1" applyFill="1" applyBorder="1" applyProtection="1"/>
    <xf numFmtId="9" fontId="17" fillId="14" borderId="4" xfId="2" applyFont="1" applyFill="1" applyBorder="1" applyAlignment="1">
      <alignment horizontal="center" vertical="top"/>
    </xf>
    <xf numFmtId="187" fontId="18" fillId="14" borderId="4" xfId="1" applyFont="1" applyFill="1" applyBorder="1" applyAlignment="1">
      <alignment horizontal="center" vertical="top"/>
    </xf>
    <xf numFmtId="187" fontId="25" fillId="0" borderId="0" xfId="0" applyNumberFormat="1" applyFont="1" applyFill="1" applyBorder="1" applyAlignment="1">
      <alignment horizontal="center"/>
    </xf>
    <xf numFmtId="187" fontId="7" fillId="0" borderId="0" xfId="0" applyNumberFormat="1" applyFont="1" applyFill="1" applyBorder="1" applyAlignment="1">
      <alignment horizontal="center"/>
    </xf>
    <xf numFmtId="187" fontId="7" fillId="0" borderId="0" xfId="1" applyNumberFormat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 vertical="top"/>
    </xf>
    <xf numFmtId="187" fontId="20" fillId="0" borderId="0" xfId="1" applyFont="1" applyFill="1" applyBorder="1" applyAlignment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4" fontId="17" fillId="14" borderId="4" xfId="2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 vertical="top"/>
    </xf>
    <xf numFmtId="4" fontId="10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vertical="top"/>
    </xf>
    <xf numFmtId="4" fontId="10" fillId="0" borderId="4" xfId="2" applyNumberFormat="1" applyFont="1" applyBorder="1" applyAlignment="1">
      <alignment horizontal="right" vertical="top"/>
    </xf>
    <xf numFmtId="4" fontId="10" fillId="23" borderId="4" xfId="2" applyNumberFormat="1" applyFont="1" applyFill="1" applyBorder="1" applyAlignment="1">
      <alignment horizontal="right" vertical="top"/>
    </xf>
    <xf numFmtId="4" fontId="18" fillId="14" borderId="4" xfId="1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/>
    </xf>
    <xf numFmtId="4" fontId="25" fillId="0" borderId="0" xfId="0" applyNumberFormat="1" applyFont="1" applyFill="1" applyBorder="1" applyAlignment="1">
      <alignment horizontal="right"/>
    </xf>
    <xf numFmtId="4" fontId="7" fillId="0" borderId="0" xfId="0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 vertical="top"/>
    </xf>
    <xf numFmtId="4" fontId="20" fillId="0" borderId="0" xfId="1" applyNumberFormat="1" applyFont="1" applyFill="1" applyBorder="1" applyAlignment="1">
      <alignment horizontal="right"/>
    </xf>
    <xf numFmtId="187" fontId="26" fillId="0" borderId="0" xfId="1" applyFont="1" applyFill="1" applyBorder="1" applyAlignment="1">
      <alignment horizontal="center"/>
    </xf>
    <xf numFmtId="4" fontId="26" fillId="0" borderId="0" xfId="1" applyNumberFormat="1" applyFont="1" applyFill="1" applyBorder="1" applyAlignment="1">
      <alignment horizontal="right"/>
    </xf>
    <xf numFmtId="187" fontId="25" fillId="0" borderId="0" xfId="1" applyFont="1" applyFill="1" applyBorder="1" applyAlignment="1"/>
    <xf numFmtId="187" fontId="7" fillId="0" borderId="0" xfId="1" applyFont="1" applyFill="1" applyBorder="1" applyAlignment="1">
      <alignment wrapText="1"/>
    </xf>
    <xf numFmtId="0" fontId="20" fillId="0" borderId="0" xfId="0" applyFont="1" applyFill="1" applyAlignment="1">
      <alignment wrapText="1"/>
    </xf>
    <xf numFmtId="0" fontId="83" fillId="0" borderId="0" xfId="0" applyFont="1" applyFill="1"/>
    <xf numFmtId="0" fontId="12" fillId="0" borderId="0" xfId="0" applyFont="1" applyFill="1" applyBorder="1" applyProtection="1"/>
    <xf numFmtId="0" fontId="69" fillId="0" borderId="0" xfId="0" applyFont="1" applyFill="1"/>
    <xf numFmtId="43" fontId="84" fillId="0" borderId="0" xfId="1" applyNumberFormat="1" applyFont="1" applyFill="1"/>
    <xf numFmtId="43" fontId="13" fillId="0" borderId="0" xfId="1" applyNumberFormat="1" applyFont="1" applyFill="1"/>
    <xf numFmtId="0" fontId="12" fillId="0" borderId="0" xfId="0" applyFont="1" applyFill="1" applyAlignment="1"/>
    <xf numFmtId="0" fontId="69" fillId="0" borderId="0" xfId="0" applyFont="1" applyFill="1" applyAlignment="1">
      <alignment wrapText="1"/>
    </xf>
    <xf numFmtId="0" fontId="50" fillId="23" borderId="4" xfId="0" applyFont="1" applyFill="1" applyBorder="1" applyAlignment="1">
      <alignment vertical="top"/>
    </xf>
    <xf numFmtId="187" fontId="10" fillId="23" borderId="4" xfId="1" applyFont="1" applyFill="1" applyBorder="1" applyAlignment="1">
      <alignment vertical="top"/>
    </xf>
    <xf numFmtId="0" fontId="69" fillId="23" borderId="0" xfId="0" applyFont="1" applyFill="1" applyBorder="1" applyAlignment="1">
      <alignment vertical="top"/>
    </xf>
    <xf numFmtId="4" fontId="82" fillId="23" borderId="4" xfId="1" applyNumberFormat="1" applyFont="1" applyFill="1" applyBorder="1" applyAlignment="1">
      <alignment horizontal="right" vertical="top"/>
    </xf>
    <xf numFmtId="4" fontId="82" fillId="23" borderId="4" xfId="1" applyNumberFormat="1" applyFont="1" applyFill="1" applyBorder="1" applyAlignment="1">
      <alignment vertical="top"/>
    </xf>
    <xf numFmtId="0" fontId="5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 wrapText="1"/>
    </xf>
    <xf numFmtId="4" fontId="10" fillId="0" borderId="4" xfId="5" applyNumberFormat="1" applyFont="1" applyFill="1" applyBorder="1" applyAlignment="1">
      <alignment vertical="top"/>
    </xf>
    <xf numFmtId="9" fontId="10" fillId="0" borderId="4" xfId="6" applyFont="1" applyFill="1" applyBorder="1" applyAlignment="1">
      <alignment horizontal="center" vertical="top"/>
    </xf>
    <xf numFmtId="4" fontId="10" fillId="0" borderId="4" xfId="6" applyNumberFormat="1" applyFont="1" applyFill="1" applyBorder="1" applyAlignment="1">
      <alignment horizontal="right" vertical="top"/>
    </xf>
    <xf numFmtId="43" fontId="10" fillId="0" borderId="4" xfId="5" applyFont="1" applyFill="1" applyBorder="1" applyAlignment="1">
      <alignment vertical="top"/>
    </xf>
    <xf numFmtId="0" fontId="69" fillId="0" borderId="0" xfId="4" applyFont="1" applyFill="1" applyBorder="1" applyAlignment="1">
      <alignment vertical="top"/>
    </xf>
    <xf numFmtId="4" fontId="10" fillId="0" borderId="4" xfId="5" applyNumberFormat="1" applyFont="1" applyFill="1" applyBorder="1" applyAlignment="1">
      <alignment horizontal="right" vertical="top"/>
    </xf>
    <xf numFmtId="4" fontId="82" fillId="0" borderId="4" xfId="5" applyNumberFormat="1" applyFont="1" applyFill="1" applyBorder="1" applyAlignment="1">
      <alignment vertical="top"/>
    </xf>
    <xf numFmtId="0" fontId="10" fillId="0" borderId="0" xfId="4" applyFont="1" applyFill="1" applyAlignment="1">
      <alignment vertical="top"/>
    </xf>
    <xf numFmtId="0" fontId="6" fillId="0" borderId="0" xfId="4" applyFont="1" applyFill="1" applyAlignment="1">
      <alignment vertical="top"/>
    </xf>
    <xf numFmtId="0" fontId="17" fillId="0" borderId="0" xfId="0" applyFont="1" applyFill="1" applyAlignment="1"/>
    <xf numFmtId="0" fontId="18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49" fontId="18" fillId="24" borderId="7" xfId="0" applyNumberFormat="1" applyFont="1" applyFill="1" applyBorder="1" applyAlignment="1">
      <alignment horizontal="center" vertical="center"/>
    </xf>
    <xf numFmtId="49" fontId="18" fillId="24" borderId="4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/>
    </xf>
    <xf numFmtId="43" fontId="18" fillId="0" borderId="4" xfId="1" applyNumberFormat="1" applyFont="1" applyFill="1" applyBorder="1" applyAlignment="1" applyProtection="1">
      <alignment horizontal="left"/>
    </xf>
    <xf numFmtId="43" fontId="6" fillId="0" borderId="0" xfId="0" applyNumberFormat="1" applyFont="1" applyFill="1"/>
    <xf numFmtId="0" fontId="10" fillId="0" borderId="5" xfId="0" applyFont="1" applyFill="1" applyBorder="1" applyAlignment="1">
      <alignment horizontal="center"/>
    </xf>
    <xf numFmtId="0" fontId="18" fillId="0" borderId="5" xfId="0" applyFont="1" applyFill="1" applyBorder="1" applyAlignment="1" applyProtection="1"/>
    <xf numFmtId="0" fontId="18" fillId="0" borderId="4" xfId="0" applyFont="1" applyFill="1" applyBorder="1" applyAlignment="1" applyProtection="1">
      <alignment horizontal="center"/>
    </xf>
    <xf numFmtId="43" fontId="18" fillId="25" borderId="20" xfId="1" applyNumberFormat="1" applyFont="1" applyFill="1" applyBorder="1" applyProtection="1"/>
    <xf numFmtId="43" fontId="18" fillId="0" borderId="20" xfId="1" applyNumberFormat="1" applyFont="1" applyFill="1" applyBorder="1" applyProtection="1"/>
    <xf numFmtId="43" fontId="18" fillId="19" borderId="20" xfId="1" applyNumberFormat="1" applyFont="1" applyFill="1" applyBorder="1" applyProtection="1"/>
    <xf numFmtId="0" fontId="10" fillId="0" borderId="0" xfId="0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43" fontId="5" fillId="0" borderId="0" xfId="0" applyNumberFormat="1" applyFont="1" applyFill="1" applyBorder="1" applyAlignment="1"/>
    <xf numFmtId="43" fontId="18" fillId="0" borderId="0" xfId="1" applyNumberFormat="1" applyFont="1" applyFill="1" applyAlignment="1">
      <alignment horizontal="center"/>
    </xf>
    <xf numFmtId="0" fontId="17" fillId="0" borderId="0" xfId="0" applyFont="1" applyFill="1" applyBorder="1" applyAlignment="1" applyProtection="1">
      <alignment horizontal="center"/>
      <protection locked="0"/>
    </xf>
    <xf numFmtId="49" fontId="5" fillId="0" borderId="6" xfId="0" applyNumberFormat="1" applyFont="1" applyFill="1" applyBorder="1" applyAlignment="1" applyProtection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43" fontId="9" fillId="23" borderId="0" xfId="1" applyNumberFormat="1" applyFont="1" applyFill="1"/>
    <xf numFmtId="0" fontId="10" fillId="0" borderId="10" xfId="0" applyFont="1" applyFill="1" applyBorder="1" applyAlignment="1">
      <alignment vertical="top"/>
    </xf>
    <xf numFmtId="187" fontId="9" fillId="0" borderId="0" xfId="1" applyFont="1" applyFill="1" applyBorder="1" applyAlignment="1">
      <alignment horizontal="center"/>
    </xf>
    <xf numFmtId="4" fontId="9" fillId="0" borderId="0" xfId="1" applyNumberFormat="1" applyFont="1" applyFill="1" applyBorder="1" applyAlignment="1">
      <alignment horizontal="right"/>
    </xf>
    <xf numFmtId="0" fontId="17" fillId="0" borderId="0" xfId="0" applyFont="1" applyFill="1" applyAlignment="1" applyProtection="1">
      <alignment horizontal="center"/>
      <protection locked="0"/>
    </xf>
    <xf numFmtId="0" fontId="17" fillId="0" borderId="0" xfId="0" applyFont="1" applyFill="1" applyBorder="1" applyAlignment="1" applyProtection="1">
      <alignment horizontal="center"/>
      <protection locked="0"/>
    </xf>
    <xf numFmtId="0" fontId="18" fillId="6" borderId="1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49" fontId="18" fillId="7" borderId="6" xfId="0" applyNumberFormat="1" applyFont="1" applyFill="1" applyBorder="1" applyAlignment="1">
      <alignment horizontal="center" vertical="center" wrapText="1"/>
    </xf>
    <xf numFmtId="49" fontId="18" fillId="7" borderId="7" xfId="0" applyNumberFormat="1" applyFont="1" applyFill="1" applyBorder="1" applyAlignment="1">
      <alignment horizontal="center" vertical="center" wrapText="1"/>
    </xf>
    <xf numFmtId="49" fontId="18" fillId="7" borderId="3" xfId="0" applyNumberFormat="1" applyFont="1" applyFill="1" applyBorder="1" applyAlignment="1" applyProtection="1">
      <alignment horizontal="center" vertical="center"/>
    </xf>
    <xf numFmtId="49" fontId="18" fillId="7" borderId="10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49" fontId="5" fillId="14" borderId="6" xfId="0" applyNumberFormat="1" applyFont="1" applyFill="1" applyBorder="1" applyAlignment="1" applyProtection="1">
      <alignment horizontal="center"/>
    </xf>
    <xf numFmtId="49" fontId="5" fillId="14" borderId="7" xfId="0" applyNumberFormat="1" applyFont="1" applyFill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6" xfId="0" applyNumberFormat="1" applyFont="1" applyFill="1" applyBorder="1" applyAlignment="1" applyProtection="1">
      <alignment horizontal="center"/>
    </xf>
    <xf numFmtId="49" fontId="5" fillId="0" borderId="7" xfId="0" applyNumberFormat="1" applyFont="1" applyFill="1" applyBorder="1" applyAlignment="1" applyProtection="1">
      <alignment horizontal="center"/>
    </xf>
    <xf numFmtId="49" fontId="5" fillId="14" borderId="5" xfId="0" applyNumberFormat="1" applyFont="1" applyFill="1" applyBorder="1" applyAlignment="1" applyProtection="1">
      <alignment horizontal="center"/>
    </xf>
    <xf numFmtId="0" fontId="51" fillId="0" borderId="2" xfId="0" applyFont="1" applyFill="1" applyBorder="1" applyAlignment="1" applyProtection="1">
      <alignment horizontal="center" vertical="center"/>
    </xf>
    <xf numFmtId="0" fontId="51" fillId="0" borderId="23" xfId="0" applyFont="1" applyFill="1" applyBorder="1" applyAlignment="1" applyProtection="1">
      <alignment horizontal="center" vertical="center"/>
    </xf>
    <xf numFmtId="0" fontId="51" fillId="0" borderId="9" xfId="0" applyFont="1" applyFill="1" applyBorder="1" applyAlignment="1" applyProtection="1">
      <alignment horizontal="center" vertical="center"/>
    </xf>
    <xf numFmtId="49" fontId="51" fillId="6" borderId="6" xfId="1" applyNumberFormat="1" applyFont="1" applyFill="1" applyBorder="1" applyAlignment="1">
      <alignment horizontal="center" vertical="center" wrapText="1"/>
    </xf>
    <xf numFmtId="49" fontId="51" fillId="6" borderId="7" xfId="1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0" fontId="51" fillId="0" borderId="3" xfId="0" applyFont="1" applyFill="1" applyBorder="1" applyAlignment="1" applyProtection="1">
      <alignment horizontal="center" vertical="center"/>
    </xf>
    <xf numFmtId="0" fontId="51" fillId="0" borderId="12" xfId="0" applyFont="1" applyFill="1" applyBorder="1" applyAlignment="1" applyProtection="1">
      <alignment horizontal="center" vertical="center"/>
    </xf>
    <xf numFmtId="0" fontId="51" fillId="0" borderId="10" xfId="0" applyFont="1" applyFill="1" applyBorder="1" applyAlignment="1" applyProtection="1">
      <alignment horizontal="center" vertical="center"/>
    </xf>
    <xf numFmtId="49" fontId="5" fillId="7" borderId="5" xfId="0" applyNumberFormat="1" applyFont="1" applyFill="1" applyBorder="1" applyAlignment="1" applyProtection="1">
      <alignment horizontal="center"/>
    </xf>
    <xf numFmtId="49" fontId="5" fillId="7" borderId="6" xfId="0" applyNumberFormat="1" applyFont="1" applyFill="1" applyBorder="1" applyAlignment="1" applyProtection="1">
      <alignment horizontal="center"/>
    </xf>
    <xf numFmtId="49" fontId="5" fillId="7" borderId="7" xfId="0" applyNumberFormat="1" applyFont="1" applyFill="1" applyBorder="1" applyAlignment="1" applyProtection="1">
      <alignment horizontal="center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10" xfId="1" applyNumberFormat="1" applyFont="1" applyFill="1" applyBorder="1" applyAlignment="1">
      <alignment horizontal="center" vertical="center" wrapText="1"/>
    </xf>
    <xf numFmtId="49" fontId="65" fillId="6" borderId="2" xfId="1" applyNumberFormat="1" applyFont="1" applyFill="1" applyBorder="1" applyAlignment="1">
      <alignment horizontal="center" vertical="center" wrapText="1"/>
    </xf>
    <xf numFmtId="49" fontId="65" fillId="6" borderId="9" xfId="1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 applyProtection="1">
      <alignment horizontal="center" vertical="center"/>
    </xf>
    <xf numFmtId="0" fontId="51" fillId="0" borderId="8" xfId="0" applyFont="1" applyFill="1" applyBorder="1" applyAlignment="1" applyProtection="1">
      <alignment horizontal="center" vertical="center"/>
    </xf>
    <xf numFmtId="0" fontId="51" fillId="19" borderId="3" xfId="0" applyFont="1" applyFill="1" applyBorder="1" applyAlignment="1" applyProtection="1">
      <alignment horizontal="center" vertical="center"/>
    </xf>
    <xf numFmtId="0" fontId="51" fillId="19" borderId="12" xfId="0" applyFont="1" applyFill="1" applyBorder="1" applyAlignment="1" applyProtection="1">
      <alignment horizontal="center" vertical="center"/>
    </xf>
    <xf numFmtId="0" fontId="51" fillId="19" borderId="10" xfId="0" applyFont="1" applyFill="1" applyBorder="1" applyAlignment="1" applyProtection="1">
      <alignment horizontal="center" vertical="center"/>
    </xf>
    <xf numFmtId="0" fontId="5" fillId="9" borderId="3" xfId="0" applyFont="1" applyFill="1" applyBorder="1" applyAlignment="1" applyProtection="1">
      <alignment horizontal="center" vertical="center" wrapText="1"/>
    </xf>
    <xf numFmtId="0" fontId="5" fillId="9" borderId="12" xfId="0" applyFont="1" applyFill="1" applyBorder="1" applyAlignment="1" applyProtection="1">
      <alignment horizontal="center" vertical="center" wrapText="1"/>
    </xf>
    <xf numFmtId="0" fontId="5" fillId="9" borderId="1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87" fontId="17" fillId="7" borderId="12" xfId="1" applyFont="1" applyFill="1" applyBorder="1" applyAlignment="1">
      <alignment horizontal="center" vertical="center" wrapText="1"/>
    </xf>
    <xf numFmtId="187" fontId="17" fillId="7" borderId="10" xfId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7" fillId="5" borderId="10" xfId="1" applyFont="1" applyFill="1" applyBorder="1" applyAlignment="1">
      <alignment horizontal="center" vertical="center" wrapText="1"/>
    </xf>
    <xf numFmtId="187" fontId="18" fillId="12" borderId="1" xfId="1" applyFont="1" applyFill="1" applyBorder="1" applyAlignment="1">
      <alignment horizontal="center" vertical="center" wrapText="1"/>
    </xf>
    <xf numFmtId="187" fontId="18" fillId="12" borderId="2" xfId="1" applyFont="1" applyFill="1" applyBorder="1" applyAlignment="1">
      <alignment horizontal="center" vertical="center" wrapText="1"/>
    </xf>
    <xf numFmtId="187" fontId="18" fillId="12" borderId="8" xfId="1" applyFont="1" applyFill="1" applyBorder="1" applyAlignment="1">
      <alignment horizontal="center" vertical="center" wrapText="1"/>
    </xf>
    <xf numFmtId="187" fontId="18" fillId="12" borderId="9" xfId="1" applyFont="1" applyFill="1" applyBorder="1" applyAlignment="1">
      <alignment horizontal="center" vertical="center" wrapText="1"/>
    </xf>
    <xf numFmtId="49" fontId="18" fillId="9" borderId="3" xfId="1" applyNumberFormat="1" applyFont="1" applyFill="1" applyBorder="1" applyAlignment="1">
      <alignment horizontal="center" vertical="center" wrapText="1"/>
    </xf>
    <xf numFmtId="49" fontId="18" fillId="9" borderId="10" xfId="1" applyNumberFormat="1" applyFont="1" applyFill="1" applyBorder="1" applyAlignment="1">
      <alignment horizontal="center" vertical="center" wrapText="1"/>
    </xf>
    <xf numFmtId="187" fontId="17" fillId="12" borderId="5" xfId="1" applyFont="1" applyFill="1" applyBorder="1" applyAlignment="1">
      <alignment horizontal="center" vertical="center" wrapText="1"/>
    </xf>
    <xf numFmtId="187" fontId="17" fillId="12" borderId="6" xfId="1" applyFont="1" applyFill="1" applyBorder="1" applyAlignment="1">
      <alignment horizontal="center" vertical="center" wrapText="1"/>
    </xf>
    <xf numFmtId="187" fontId="17" fillId="12" borderId="7" xfId="1" applyFont="1" applyFill="1" applyBorder="1" applyAlignment="1">
      <alignment horizontal="center" vertical="center" wrapText="1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7" fillId="12" borderId="10" xfId="1" applyFont="1" applyFill="1" applyBorder="1" applyAlignment="1">
      <alignment horizontal="center" vertical="center" wrapText="1"/>
    </xf>
    <xf numFmtId="49" fontId="5" fillId="13" borderId="3" xfId="1" applyNumberFormat="1" applyFont="1" applyFill="1" applyBorder="1" applyAlignment="1">
      <alignment horizontal="center" vertical="center" wrapText="1"/>
    </xf>
    <xf numFmtId="49" fontId="5" fillId="13" borderId="10" xfId="1" applyNumberFormat="1" applyFont="1" applyFill="1" applyBorder="1" applyAlignment="1">
      <alignment horizontal="center" vertical="center" wrapText="1"/>
    </xf>
    <xf numFmtId="49" fontId="65" fillId="21" borderId="5" xfId="1" applyNumberFormat="1" applyFont="1" applyFill="1" applyBorder="1" applyAlignment="1">
      <alignment horizontal="center" vertical="center" wrapText="1"/>
    </xf>
    <xf numFmtId="49" fontId="65" fillId="21" borderId="7" xfId="1" applyNumberFormat="1" applyFont="1" applyFill="1" applyBorder="1" applyAlignment="1">
      <alignment horizontal="center" vertic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9" fontId="65" fillId="6" borderId="10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21" borderId="9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65" fillId="15" borderId="10" xfId="1" applyNumberFormat="1" applyFont="1" applyFill="1" applyBorder="1" applyAlignment="1">
      <alignment horizontal="center" vertical="center" wrapText="1"/>
    </xf>
    <xf numFmtId="49" fontId="65" fillId="21" borderId="6" xfId="1" applyNumberFormat="1" applyFont="1" applyFill="1" applyBorder="1" applyAlignment="1">
      <alignment horizontal="center" vertical="center" wrapText="1"/>
    </xf>
    <xf numFmtId="9" fontId="6" fillId="0" borderId="5" xfId="2" applyFont="1" applyFill="1" applyBorder="1" applyAlignment="1">
      <alignment horizontal="center" vertical="center"/>
    </xf>
    <xf numFmtId="9" fontId="6" fillId="0" borderId="7" xfId="2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 applyProtection="1">
      <alignment horizontal="center"/>
    </xf>
    <xf numFmtId="49" fontId="51" fillId="6" borderId="5" xfId="1" applyNumberFormat="1" applyFont="1" applyFill="1" applyBorder="1" applyAlignment="1">
      <alignment horizontal="center" vertical="center" wrapText="1"/>
    </xf>
    <xf numFmtId="0" fontId="5" fillId="20" borderId="3" xfId="0" applyFont="1" applyFill="1" applyBorder="1" applyAlignment="1" applyProtection="1">
      <alignment horizontal="center" vertical="center" wrapText="1"/>
    </xf>
    <xf numFmtId="0" fontId="5" fillId="20" borderId="12" xfId="0" applyFont="1" applyFill="1" applyBorder="1" applyAlignment="1" applyProtection="1">
      <alignment horizontal="center" vertical="center" wrapText="1"/>
    </xf>
    <xf numFmtId="0" fontId="5" fillId="20" borderId="10" xfId="0" applyFont="1" applyFill="1" applyBorder="1" applyAlignment="1" applyProtection="1">
      <alignment horizontal="center" vertical="center" wrapText="1"/>
    </xf>
    <xf numFmtId="49" fontId="65" fillId="15" borderId="5" xfId="1" applyNumberFormat="1" applyFont="1" applyFill="1" applyBorder="1" applyAlignment="1">
      <alignment horizontal="center" vertical="center" wrapText="1"/>
    </xf>
    <xf numFmtId="49" fontId="65" fillId="15" borderId="6" xfId="1" applyNumberFormat="1" applyFont="1" applyFill="1" applyBorder="1" applyAlignment="1">
      <alignment horizontal="center" vertical="center" wrapText="1"/>
    </xf>
    <xf numFmtId="49" fontId="18" fillId="13" borderId="1" xfId="1" applyNumberFormat="1" applyFont="1" applyFill="1" applyBorder="1" applyAlignment="1">
      <alignment horizontal="center" vertical="center" wrapText="1"/>
    </xf>
    <xf numFmtId="49" fontId="18" fillId="13" borderId="2" xfId="1" applyNumberFormat="1" applyFont="1" applyFill="1" applyBorder="1" applyAlignment="1">
      <alignment horizontal="center" vertical="center" wrapText="1"/>
    </xf>
    <xf numFmtId="49" fontId="18" fillId="13" borderId="11" xfId="1" applyNumberFormat="1" applyFont="1" applyFill="1" applyBorder="1" applyAlignment="1">
      <alignment horizontal="center" vertical="center" wrapText="1"/>
    </xf>
    <xf numFmtId="49" fontId="18" fillId="13" borderId="23" xfId="1" applyNumberFormat="1" applyFont="1" applyFill="1" applyBorder="1" applyAlignment="1">
      <alignment horizontal="center" vertical="center" wrapText="1"/>
    </xf>
    <xf numFmtId="49" fontId="18" fillId="13" borderId="8" xfId="1" applyNumberFormat="1" applyFont="1" applyFill="1" applyBorder="1" applyAlignment="1">
      <alignment horizontal="center" vertical="center" wrapText="1"/>
    </xf>
    <xf numFmtId="49" fontId="18" fillId="13" borderId="9" xfId="1" applyNumberFormat="1" applyFont="1" applyFill="1" applyBorder="1" applyAlignment="1">
      <alignment horizontal="center" vertical="center" wrapText="1"/>
    </xf>
    <xf numFmtId="187" fontId="18" fillId="13" borderId="5" xfId="1" applyFont="1" applyFill="1" applyBorder="1" applyAlignment="1">
      <alignment horizontal="center"/>
    </xf>
    <xf numFmtId="187" fontId="18" fillId="13" borderId="6" xfId="1" applyFont="1" applyFill="1" applyBorder="1" applyAlignment="1">
      <alignment horizontal="center"/>
    </xf>
    <xf numFmtId="187" fontId="18" fillId="13" borderId="7" xfId="1" applyFont="1" applyFill="1" applyBorder="1" applyAlignment="1">
      <alignment horizontal="center"/>
    </xf>
    <xf numFmtId="187" fontId="18" fillId="9" borderId="5" xfId="1" applyFont="1" applyFill="1" applyBorder="1" applyAlignment="1">
      <alignment horizontal="center"/>
    </xf>
    <xf numFmtId="187" fontId="18" fillId="9" borderId="6" xfId="1" applyFont="1" applyFill="1" applyBorder="1" applyAlignment="1">
      <alignment horizontal="center"/>
    </xf>
    <xf numFmtId="187" fontId="18" fillId="9" borderId="7" xfId="1" applyFont="1" applyFill="1" applyBorder="1" applyAlignment="1">
      <alignment horizontal="center"/>
    </xf>
    <xf numFmtId="49" fontId="18" fillId="9" borderId="1" xfId="1" applyNumberFormat="1" applyFont="1" applyFill="1" applyBorder="1" applyAlignment="1">
      <alignment horizontal="center" vertical="center" wrapText="1"/>
    </xf>
    <xf numFmtId="49" fontId="18" fillId="9" borderId="2" xfId="1" applyNumberFormat="1" applyFont="1" applyFill="1" applyBorder="1" applyAlignment="1">
      <alignment horizontal="center" vertical="center" wrapText="1"/>
    </xf>
    <xf numFmtId="49" fontId="18" fillId="9" borderId="11" xfId="1" applyNumberFormat="1" applyFont="1" applyFill="1" applyBorder="1" applyAlignment="1">
      <alignment horizontal="center" vertical="center" wrapText="1"/>
    </xf>
    <xf numFmtId="49" fontId="18" fillId="9" borderId="23" xfId="1" applyNumberFormat="1" applyFont="1" applyFill="1" applyBorder="1" applyAlignment="1">
      <alignment horizontal="center" vertical="center" wrapText="1"/>
    </xf>
    <xf numFmtId="49" fontId="18" fillId="9" borderId="8" xfId="1" applyNumberFormat="1" applyFont="1" applyFill="1" applyBorder="1" applyAlignment="1">
      <alignment horizontal="center" vertical="center" wrapText="1"/>
    </xf>
    <xf numFmtId="49" fontId="18" fillId="9" borderId="9" xfId="1" applyNumberFormat="1" applyFont="1" applyFill="1" applyBorder="1" applyAlignment="1">
      <alignment horizontal="center" vertical="center" wrapText="1"/>
    </xf>
    <xf numFmtId="187" fontId="17" fillId="12" borderId="1" xfId="1" applyFont="1" applyFill="1" applyBorder="1" applyAlignment="1">
      <alignment horizontal="center" vertical="center"/>
    </xf>
    <xf numFmtId="187" fontId="17" fillId="12" borderId="2" xfId="1" applyFont="1" applyFill="1" applyBorder="1" applyAlignment="1">
      <alignment horizontal="center" vertical="center"/>
    </xf>
    <xf numFmtId="187" fontId="17" fillId="12" borderId="11" xfId="1" applyFont="1" applyFill="1" applyBorder="1" applyAlignment="1">
      <alignment horizontal="center" vertical="center"/>
    </xf>
    <xf numFmtId="187" fontId="17" fillId="12" borderId="23" xfId="1" applyFont="1" applyFill="1" applyBorder="1" applyAlignment="1">
      <alignment horizontal="center" vertical="center"/>
    </xf>
    <xf numFmtId="187" fontId="17" fillId="12" borderId="8" xfId="1" applyFont="1" applyFill="1" applyBorder="1" applyAlignment="1">
      <alignment horizontal="center" vertical="center"/>
    </xf>
    <xf numFmtId="187" fontId="17" fillId="12" borderId="9" xfId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top"/>
    </xf>
    <xf numFmtId="49" fontId="65" fillId="17" borderId="3" xfId="1" applyNumberFormat="1" applyFont="1" applyFill="1" applyBorder="1" applyAlignment="1">
      <alignment horizontal="center" vertical="center" wrapText="1"/>
    </xf>
    <xf numFmtId="49" fontId="65" fillId="17" borderId="10" xfId="1" applyNumberFormat="1" applyFont="1" applyFill="1" applyBorder="1" applyAlignment="1">
      <alignment horizontal="center" vertical="center" wrapText="1"/>
    </xf>
    <xf numFmtId="49" fontId="65" fillId="15" borderId="7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21" xfId="0" applyFont="1" applyFill="1" applyBorder="1" applyAlignment="1" applyProtection="1">
      <alignment horizontal="center"/>
      <protection locked="0"/>
    </xf>
    <xf numFmtId="0" fontId="73" fillId="15" borderId="5" xfId="0" applyFont="1" applyFill="1" applyBorder="1" applyAlignment="1">
      <alignment horizontal="center" vertical="center"/>
    </xf>
    <xf numFmtId="0" fontId="73" fillId="15" borderId="6" xfId="0" applyFont="1" applyFill="1" applyBorder="1" applyAlignment="1">
      <alignment horizontal="center" vertical="center"/>
    </xf>
    <xf numFmtId="0" fontId="73" fillId="15" borderId="7" xfId="0" applyFont="1" applyFill="1" applyBorder="1" applyAlignment="1">
      <alignment horizontal="center" vertical="center"/>
    </xf>
    <xf numFmtId="49" fontId="51" fillId="16" borderId="5" xfId="1" applyNumberFormat="1" applyFont="1" applyFill="1" applyBorder="1" applyAlignment="1">
      <alignment horizontal="center" vertical="center"/>
    </xf>
    <xf numFmtId="49" fontId="51" fillId="16" borderId="7" xfId="1" applyNumberFormat="1" applyFont="1" applyFill="1" applyBorder="1" applyAlignment="1">
      <alignment horizontal="center" vertical="center"/>
    </xf>
    <xf numFmtId="49" fontId="51" fillId="12" borderId="5" xfId="1" applyNumberFormat="1" applyFont="1" applyFill="1" applyBorder="1" applyAlignment="1">
      <alignment horizontal="center" vertical="center"/>
    </xf>
    <xf numFmtId="49" fontId="51" fillId="12" borderId="7" xfId="1" applyNumberFormat="1" applyFont="1" applyFill="1" applyBorder="1" applyAlignment="1">
      <alignment horizontal="center" vertical="center"/>
    </xf>
    <xf numFmtId="49" fontId="51" fillId="13" borderId="5" xfId="1" applyNumberFormat="1" applyFont="1" applyFill="1" applyBorder="1" applyAlignment="1">
      <alignment horizontal="center" vertical="center"/>
    </xf>
    <xf numFmtId="49" fontId="51" fillId="13" borderId="7" xfId="1" applyNumberFormat="1" applyFont="1" applyFill="1" applyBorder="1" applyAlignment="1">
      <alignment horizontal="center" vertical="center"/>
    </xf>
    <xf numFmtId="49" fontId="18" fillId="16" borderId="1" xfId="1" applyNumberFormat="1" applyFont="1" applyFill="1" applyBorder="1" applyAlignment="1">
      <alignment horizontal="center" vertical="center" wrapText="1"/>
    </xf>
    <xf numFmtId="49" fontId="18" fillId="16" borderId="2" xfId="1" applyNumberFormat="1" applyFont="1" applyFill="1" applyBorder="1" applyAlignment="1">
      <alignment horizontal="center" vertical="center" wrapText="1"/>
    </xf>
    <xf numFmtId="49" fontId="18" fillId="16" borderId="11" xfId="1" applyNumberFormat="1" applyFont="1" applyFill="1" applyBorder="1" applyAlignment="1">
      <alignment horizontal="center" vertical="center" wrapText="1"/>
    </xf>
    <xf numFmtId="49" fontId="18" fillId="16" borderId="23" xfId="1" applyNumberFormat="1" applyFont="1" applyFill="1" applyBorder="1" applyAlignment="1">
      <alignment horizontal="center" vertical="center" wrapText="1"/>
    </xf>
    <xf numFmtId="49" fontId="18" fillId="16" borderId="8" xfId="1" applyNumberFormat="1" applyFont="1" applyFill="1" applyBorder="1" applyAlignment="1">
      <alignment horizontal="center" vertical="center" wrapText="1"/>
    </xf>
    <xf numFmtId="49" fontId="18" fillId="16" borderId="9" xfId="1" applyNumberFormat="1" applyFont="1" applyFill="1" applyBorder="1" applyAlignment="1">
      <alignment horizontal="center" vertical="center" wrapText="1"/>
    </xf>
    <xf numFmtId="187" fontId="18" fillId="16" borderId="5" xfId="1" applyFont="1" applyFill="1" applyBorder="1" applyAlignment="1">
      <alignment horizontal="center"/>
    </xf>
    <xf numFmtId="187" fontId="18" fillId="16" borderId="6" xfId="1" applyFont="1" applyFill="1" applyBorder="1" applyAlignment="1">
      <alignment horizontal="center"/>
    </xf>
    <xf numFmtId="187" fontId="18" fillId="16" borderId="7" xfId="1" applyFont="1" applyFill="1" applyBorder="1" applyAlignment="1">
      <alignment horizontal="center"/>
    </xf>
    <xf numFmtId="49" fontId="5" fillId="15" borderId="5" xfId="0" applyNumberFormat="1" applyFont="1" applyFill="1" applyBorder="1" applyAlignment="1" applyProtection="1">
      <alignment horizontal="center"/>
    </xf>
    <xf numFmtId="49" fontId="5" fillId="15" borderId="6" xfId="0" applyNumberFormat="1" applyFont="1" applyFill="1" applyBorder="1" applyAlignment="1" applyProtection="1">
      <alignment horizontal="center"/>
    </xf>
    <xf numFmtId="49" fontId="5" fillId="15" borderId="7" xfId="0" applyNumberFormat="1" applyFont="1" applyFill="1" applyBorder="1" applyAlignment="1" applyProtection="1">
      <alignment horizontal="center"/>
    </xf>
    <xf numFmtId="0" fontId="5" fillId="16" borderId="3" xfId="0" applyFont="1" applyFill="1" applyBorder="1" applyAlignment="1" applyProtection="1">
      <alignment horizontal="center" vertical="center" wrapText="1"/>
    </xf>
    <xf numFmtId="0" fontId="5" fillId="16" borderId="10" xfId="0" applyFont="1" applyFill="1" applyBorder="1" applyAlignment="1" applyProtection="1">
      <alignment horizontal="center" vertical="center" wrapText="1"/>
    </xf>
    <xf numFmtId="0" fontId="51" fillId="11" borderId="3" xfId="0" applyFont="1" applyFill="1" applyBorder="1" applyAlignment="1" applyProtection="1">
      <alignment horizontal="center" vertical="center"/>
    </xf>
    <xf numFmtId="0" fontId="51" fillId="11" borderId="10" xfId="0" applyFont="1" applyFill="1" applyBorder="1" applyAlignment="1" applyProtection="1">
      <alignment horizontal="center" vertical="center"/>
    </xf>
    <xf numFmtId="49" fontId="51" fillId="9" borderId="5" xfId="1" applyNumberFormat="1" applyFont="1" applyFill="1" applyBorder="1" applyAlignment="1">
      <alignment horizontal="center" vertical="center" wrapText="1"/>
    </xf>
    <xf numFmtId="49" fontId="51" fillId="9" borderId="6" xfId="1" applyNumberFormat="1" applyFont="1" applyFill="1" applyBorder="1" applyAlignment="1">
      <alignment horizontal="center" vertical="center" wrapText="1"/>
    </xf>
    <xf numFmtId="49" fontId="51" fillId="9" borderId="7" xfId="1" applyNumberFormat="1" applyFont="1" applyFill="1" applyBorder="1" applyAlignment="1">
      <alignment horizontal="center" vertical="center" wrapText="1"/>
    </xf>
    <xf numFmtId="49" fontId="51" fillId="9" borderId="3" xfId="1" applyNumberFormat="1" applyFont="1" applyFill="1" applyBorder="1" applyAlignment="1">
      <alignment horizontal="center" vertical="center" wrapText="1"/>
    </xf>
    <xf numFmtId="49" fontId="51" fillId="9" borderId="10" xfId="1" applyNumberFormat="1" applyFont="1" applyFill="1" applyBorder="1" applyAlignment="1">
      <alignment horizontal="center" vertical="center" wrapText="1"/>
    </xf>
    <xf numFmtId="49" fontId="5" fillId="13" borderId="1" xfId="1" applyNumberFormat="1" applyFont="1" applyFill="1" applyBorder="1" applyAlignment="1">
      <alignment horizontal="center" vertical="center" wrapText="1"/>
    </xf>
    <xf numFmtId="49" fontId="5" fillId="13" borderId="2" xfId="1" applyNumberFormat="1" applyFont="1" applyFill="1" applyBorder="1" applyAlignment="1">
      <alignment horizontal="center" vertical="center" wrapText="1"/>
    </xf>
    <xf numFmtId="49" fontId="5" fillId="13" borderId="11" xfId="1" applyNumberFormat="1" applyFont="1" applyFill="1" applyBorder="1" applyAlignment="1">
      <alignment horizontal="center" vertical="center" wrapText="1"/>
    </xf>
    <xf numFmtId="49" fontId="5" fillId="13" borderId="23" xfId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/>
    </xf>
    <xf numFmtId="49" fontId="5" fillId="13" borderId="5" xfId="1" applyNumberFormat="1" applyFont="1" applyFill="1" applyBorder="1" applyAlignment="1">
      <alignment horizontal="center" vertical="center"/>
    </xf>
    <xf numFmtId="49" fontId="5" fillId="13" borderId="7" xfId="1" applyNumberFormat="1" applyFont="1" applyFill="1" applyBorder="1" applyAlignment="1">
      <alignment horizontal="center" vertical="center"/>
    </xf>
    <xf numFmtId="187" fontId="17" fillId="5" borderId="11" xfId="1" applyFont="1" applyFill="1" applyBorder="1" applyAlignment="1">
      <alignment horizontal="center" vertical="center" wrapText="1"/>
    </xf>
    <xf numFmtId="187" fontId="18" fillId="12" borderId="12" xfId="1" applyFont="1" applyFill="1" applyBorder="1" applyAlignment="1">
      <alignment horizontal="center" vertical="center" wrapText="1"/>
    </xf>
    <xf numFmtId="187" fontId="18" fillId="13" borderId="8" xfId="1" applyFont="1" applyFill="1" applyBorder="1" applyAlignment="1">
      <alignment horizontal="center"/>
    </xf>
    <xf numFmtId="187" fontId="18" fillId="13" borderId="21" xfId="1" applyFont="1" applyFill="1" applyBorder="1" applyAlignment="1">
      <alignment horizontal="center"/>
    </xf>
    <xf numFmtId="187" fontId="7" fillId="0" borderId="0" xfId="0" applyNumberFormat="1" applyFont="1" applyFill="1" applyAlignment="1">
      <alignment horizontal="center" vertical="center"/>
    </xf>
    <xf numFmtId="187" fontId="7" fillId="0" borderId="0" xfId="0" applyNumberFormat="1" applyFont="1" applyFill="1" applyAlignment="1">
      <alignment vertical="center"/>
    </xf>
    <xf numFmtId="49" fontId="5" fillId="15" borderId="1" xfId="0" applyNumberFormat="1" applyFont="1" applyFill="1" applyBorder="1" applyAlignment="1" applyProtection="1">
      <alignment horizontal="center"/>
    </xf>
    <xf numFmtId="49" fontId="5" fillId="15" borderId="22" xfId="0" applyNumberFormat="1" applyFont="1" applyFill="1" applyBorder="1" applyAlignment="1" applyProtection="1">
      <alignment horizontal="center"/>
    </xf>
    <xf numFmtId="49" fontId="5" fillId="15" borderId="2" xfId="0" applyNumberFormat="1" applyFont="1" applyFill="1" applyBorder="1" applyAlignment="1" applyProtection="1">
      <alignment horizontal="center"/>
    </xf>
    <xf numFmtId="49" fontId="51" fillId="0" borderId="5" xfId="1" applyNumberFormat="1" applyFont="1" applyFill="1" applyBorder="1" applyAlignment="1">
      <alignment horizontal="center" vertical="center" wrapText="1"/>
    </xf>
    <xf numFmtId="49" fontId="51" fillId="0" borderId="6" xfId="1" applyNumberFormat="1" applyFont="1" applyFill="1" applyBorder="1" applyAlignment="1">
      <alignment horizontal="center" vertical="center" wrapText="1"/>
    </xf>
    <xf numFmtId="49" fontId="51" fillId="0" borderId="7" xfId="1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8" fillId="0" borderId="4" xfId="0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0" fontId="17" fillId="0" borderId="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187" fontId="18" fillId="6" borderId="10" xfId="1" applyFont="1" applyFill="1" applyBorder="1" applyAlignment="1">
      <alignment horizontal="center"/>
    </xf>
    <xf numFmtId="49" fontId="18" fillId="6" borderId="1" xfId="1" applyNumberFormat="1" applyFont="1" applyFill="1" applyBorder="1" applyAlignment="1">
      <alignment horizontal="center" vertical="center" wrapText="1"/>
    </xf>
    <xf numFmtId="49" fontId="18" fillId="6" borderId="2" xfId="1" applyNumberFormat="1" applyFont="1" applyFill="1" applyBorder="1" applyAlignment="1">
      <alignment horizontal="center" vertical="center" wrapText="1"/>
    </xf>
    <xf numFmtId="49" fontId="18" fillId="6" borderId="11" xfId="1" applyNumberFormat="1" applyFont="1" applyFill="1" applyBorder="1" applyAlignment="1">
      <alignment horizontal="center" vertical="center" wrapText="1"/>
    </xf>
    <xf numFmtId="49" fontId="18" fillId="6" borderId="23" xfId="1" applyNumberFormat="1" applyFont="1" applyFill="1" applyBorder="1" applyAlignment="1">
      <alignment horizontal="center" vertical="center" wrapText="1"/>
    </xf>
    <xf numFmtId="49" fontId="5" fillId="6" borderId="1" xfId="1" applyNumberFormat="1" applyFont="1" applyFill="1" applyBorder="1" applyAlignment="1">
      <alignment horizontal="center" vertical="center" wrapText="1"/>
    </xf>
    <xf numFmtId="49" fontId="5" fillId="6" borderId="2" xfId="1" applyNumberFormat="1" applyFont="1" applyFill="1" applyBorder="1" applyAlignment="1">
      <alignment horizontal="center" vertical="center" wrapText="1"/>
    </xf>
    <xf numFmtId="49" fontId="5" fillId="6" borderId="11" xfId="1" applyNumberFormat="1" applyFont="1" applyFill="1" applyBorder="1" applyAlignment="1">
      <alignment horizontal="center" vertical="center" wrapText="1"/>
    </xf>
    <xf numFmtId="49" fontId="5" fillId="6" borderId="23" xfId="1" applyNumberFormat="1" applyFont="1" applyFill="1" applyBorder="1" applyAlignment="1">
      <alignment horizontal="center" vertical="center" wrapText="1"/>
    </xf>
    <xf numFmtId="49" fontId="18" fillId="6" borderId="8" xfId="1" applyNumberFormat="1" applyFont="1" applyFill="1" applyBorder="1" applyAlignment="1">
      <alignment horizontal="center" vertical="center" wrapText="1"/>
    </xf>
    <xf numFmtId="49" fontId="18" fillId="6" borderId="9" xfId="1" applyNumberFormat="1" applyFont="1" applyFill="1" applyBorder="1" applyAlignment="1">
      <alignment horizontal="center" vertical="center" wrapText="1"/>
    </xf>
    <xf numFmtId="49" fontId="5" fillId="6" borderId="5" xfId="1" applyNumberFormat="1" applyFont="1" applyFill="1" applyBorder="1" applyAlignment="1">
      <alignment horizontal="center" vertical="center"/>
    </xf>
    <xf numFmtId="49" fontId="5" fillId="6" borderId="7" xfId="1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49" fontId="18" fillId="6" borderId="4" xfId="1" applyNumberFormat="1" applyFont="1" applyFill="1" applyBorder="1" applyAlignment="1">
      <alignment horizontal="center" vertical="center" wrapText="1"/>
    </xf>
    <xf numFmtId="49" fontId="18" fillId="0" borderId="4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8" fillId="0" borderId="5" xfId="1" applyNumberFormat="1" applyFont="1" applyFill="1" applyBorder="1" applyAlignment="1">
      <alignment horizontal="center" vertical="center" wrapText="1"/>
    </xf>
    <xf numFmtId="49" fontId="18" fillId="0" borderId="6" xfId="1" applyNumberFormat="1" applyFont="1" applyFill="1" applyBorder="1" applyAlignment="1">
      <alignment horizontal="center" vertical="center" wrapText="1"/>
    </xf>
    <xf numFmtId="49" fontId="18" fillId="0" borderId="22" xfId="1" applyNumberFormat="1" applyFont="1" applyFill="1" applyBorder="1" applyAlignment="1">
      <alignment horizontal="center" vertical="center" wrapText="1"/>
    </xf>
    <xf numFmtId="49" fontId="18" fillId="0" borderId="2" xfId="1" applyNumberFormat="1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22" xfId="1" applyNumberFormat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49" fontId="5" fillId="0" borderId="21" xfId="1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8" fillId="0" borderId="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187" fontId="9" fillId="18" borderId="5" xfId="1" applyFont="1" applyFill="1" applyBorder="1" applyAlignment="1">
      <alignment horizontal="center"/>
    </xf>
    <xf numFmtId="187" fontId="9" fillId="18" borderId="6" xfId="1" applyFont="1" applyFill="1" applyBorder="1" applyAlignment="1">
      <alignment horizontal="center"/>
    </xf>
    <xf numFmtId="187" fontId="9" fillId="18" borderId="7" xfId="1" applyFont="1" applyFill="1" applyBorder="1" applyAlignment="1">
      <alignment horizontal="center"/>
    </xf>
    <xf numFmtId="49" fontId="9" fillId="18" borderId="1" xfId="1" applyNumberFormat="1" applyFont="1" applyFill="1" applyBorder="1" applyAlignment="1">
      <alignment horizontal="center" vertical="center" wrapText="1"/>
    </xf>
    <xf numFmtId="49" fontId="9" fillId="18" borderId="2" xfId="1" applyNumberFormat="1" applyFont="1" applyFill="1" applyBorder="1" applyAlignment="1">
      <alignment horizontal="center" vertical="center" wrapText="1"/>
    </xf>
    <xf numFmtId="49" fontId="9" fillId="18" borderId="11" xfId="1" applyNumberFormat="1" applyFont="1" applyFill="1" applyBorder="1" applyAlignment="1">
      <alignment horizontal="center" vertical="center" wrapText="1"/>
    </xf>
    <xf numFmtId="49" fontId="9" fillId="18" borderId="23" xfId="1" applyNumberFormat="1" applyFont="1" applyFill="1" applyBorder="1" applyAlignment="1">
      <alignment horizontal="center" vertical="center" wrapText="1"/>
    </xf>
    <xf numFmtId="187" fontId="17" fillId="11" borderId="1" xfId="1" applyFont="1" applyFill="1" applyBorder="1" applyAlignment="1">
      <alignment horizontal="center" vertical="center" wrapText="1"/>
    </xf>
    <xf numFmtId="187" fontId="17" fillId="11" borderId="2" xfId="1" applyFont="1" applyFill="1" applyBorder="1" applyAlignment="1">
      <alignment horizontal="center" vertical="center" wrapText="1"/>
    </xf>
    <xf numFmtId="187" fontId="17" fillId="11" borderId="11" xfId="1" applyFont="1" applyFill="1" applyBorder="1" applyAlignment="1">
      <alignment horizontal="center" vertical="center" wrapText="1"/>
    </xf>
    <xf numFmtId="187" fontId="17" fillId="11" borderId="23" xfId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left" vertical="top"/>
    </xf>
    <xf numFmtId="49" fontId="10" fillId="0" borderId="7" xfId="0" applyNumberFormat="1" applyFont="1" applyFill="1" applyBorder="1" applyAlignment="1">
      <alignment horizontal="left" vertical="top"/>
    </xf>
    <xf numFmtId="187" fontId="10" fillId="11" borderId="8" xfId="1" applyFont="1" applyFill="1" applyBorder="1" applyAlignment="1">
      <alignment horizontal="center" vertical="center" wrapText="1"/>
    </xf>
    <xf numFmtId="187" fontId="10" fillId="11" borderId="9" xfId="1" applyFont="1" applyFill="1" applyBorder="1" applyAlignment="1">
      <alignment horizontal="center" vertical="center" wrapText="1"/>
    </xf>
    <xf numFmtId="9" fontId="18" fillId="14" borderId="5" xfId="0" applyNumberFormat="1" applyFont="1" applyFill="1" applyBorder="1" applyAlignment="1">
      <alignment horizontal="left" vertical="top" wrapText="1"/>
    </xf>
    <xf numFmtId="9" fontId="18" fillId="14" borderId="7" xfId="0" applyNumberFormat="1" applyFont="1" applyFill="1" applyBorder="1" applyAlignment="1">
      <alignment horizontal="left" vertical="top" wrapText="1"/>
    </xf>
    <xf numFmtId="0" fontId="18" fillId="14" borderId="5" xfId="0" applyFont="1" applyFill="1" applyBorder="1" applyAlignment="1">
      <alignment horizontal="left" vertical="top" wrapText="1"/>
    </xf>
    <xf numFmtId="0" fontId="18" fillId="14" borderId="7" xfId="0" applyFont="1" applyFill="1" applyBorder="1" applyAlignment="1">
      <alignment horizontal="left" vertical="top" wrapText="1"/>
    </xf>
    <xf numFmtId="187" fontId="17" fillId="7" borderId="23" xfId="1" applyFont="1" applyFill="1" applyBorder="1" applyAlignment="1">
      <alignment horizontal="center" vertical="center" wrapText="1"/>
    </xf>
    <xf numFmtId="49" fontId="9" fillId="11" borderId="3" xfId="1" applyNumberFormat="1" applyFont="1" applyFill="1" applyBorder="1" applyAlignment="1">
      <alignment horizontal="center" vertical="center" wrapText="1"/>
    </xf>
    <xf numFmtId="49" fontId="9" fillId="11" borderId="12" xfId="1" applyNumberFormat="1" applyFont="1" applyFill="1" applyBorder="1" applyAlignment="1">
      <alignment horizontal="center" vertical="center" wrapText="1"/>
    </xf>
    <xf numFmtId="49" fontId="9" fillId="13" borderId="1" xfId="1" applyNumberFormat="1" applyFont="1" applyFill="1" applyBorder="1" applyAlignment="1">
      <alignment horizontal="center" vertical="center" wrapText="1"/>
    </xf>
    <xf numFmtId="49" fontId="9" fillId="13" borderId="22" xfId="1" applyNumberFormat="1" applyFont="1" applyFill="1" applyBorder="1" applyAlignment="1">
      <alignment horizontal="center" vertical="center" wrapText="1"/>
    </xf>
    <xf numFmtId="49" fontId="9" fillId="13" borderId="11" xfId="1" applyNumberFormat="1" applyFont="1" applyFill="1" applyBorder="1" applyAlignment="1">
      <alignment horizontal="center" vertical="center" wrapText="1"/>
    </xf>
    <xf numFmtId="49" fontId="9" fillId="13" borderId="0" xfId="1" applyNumberFormat="1" applyFont="1" applyFill="1" applyBorder="1" applyAlignment="1">
      <alignment horizontal="center" vertical="center" wrapText="1"/>
    </xf>
    <xf numFmtId="49" fontId="10" fillId="18" borderId="8" xfId="1" applyNumberFormat="1" applyFont="1" applyFill="1" applyBorder="1" applyAlignment="1">
      <alignment horizontal="center" vertical="center" wrapText="1"/>
    </xf>
    <xf numFmtId="49" fontId="10" fillId="18" borderId="9" xfId="1" applyNumberFormat="1" applyFont="1" applyFill="1" applyBorder="1" applyAlignment="1">
      <alignment horizontal="center" vertical="center" wrapText="1"/>
    </xf>
    <xf numFmtId="49" fontId="10" fillId="13" borderId="8" xfId="1" applyNumberFormat="1" applyFont="1" applyFill="1" applyBorder="1" applyAlignment="1">
      <alignment horizontal="center" vertical="center" wrapText="1"/>
    </xf>
    <xf numFmtId="49" fontId="10" fillId="13" borderId="9" xfId="1" applyNumberFormat="1" applyFont="1" applyFill="1" applyBorder="1" applyAlignment="1">
      <alignment horizontal="center" vertical="center" wrapText="1"/>
    </xf>
    <xf numFmtId="49" fontId="10" fillId="13" borderId="21" xfId="1" applyNumberFormat="1" applyFont="1" applyFill="1" applyBorder="1" applyAlignment="1">
      <alignment horizontal="center" vertical="center" wrapText="1"/>
    </xf>
    <xf numFmtId="187" fontId="9" fillId="13" borderId="5" xfId="1" applyFont="1" applyFill="1" applyBorder="1" applyAlignment="1">
      <alignment horizontal="center"/>
    </xf>
    <xf numFmtId="187" fontId="9" fillId="13" borderId="6" xfId="1" applyFont="1" applyFill="1" applyBorder="1" applyAlignment="1">
      <alignment horizontal="center"/>
    </xf>
    <xf numFmtId="187" fontId="9" fillId="13" borderId="7" xfId="1" applyFont="1" applyFill="1" applyBorder="1" applyAlignment="1">
      <alignment horizontal="center"/>
    </xf>
    <xf numFmtId="49" fontId="9" fillId="13" borderId="2" xfId="1" applyNumberFormat="1" applyFont="1" applyFill="1" applyBorder="1" applyAlignment="1">
      <alignment horizontal="center" vertical="center" wrapText="1"/>
    </xf>
    <xf numFmtId="49" fontId="9" fillId="13" borderId="23" xfId="1" applyNumberFormat="1" applyFont="1" applyFill="1" applyBorder="1" applyAlignment="1">
      <alignment horizontal="center" vertical="center" wrapText="1"/>
    </xf>
    <xf numFmtId="187" fontId="9" fillId="11" borderId="3" xfId="1" applyFont="1" applyFill="1" applyBorder="1" applyAlignment="1">
      <alignment horizontal="center"/>
    </xf>
    <xf numFmtId="0" fontId="17" fillId="0" borderId="21" xfId="0" applyFont="1" applyBorder="1" applyAlignment="1">
      <alignment horizontal="center"/>
    </xf>
    <xf numFmtId="187" fontId="17" fillId="17" borderId="5" xfId="1" applyFont="1" applyFill="1" applyBorder="1" applyAlignment="1">
      <alignment horizontal="center" vertical="center" wrapText="1"/>
    </xf>
    <xf numFmtId="187" fontId="17" fillId="17" borderId="6" xfId="1" applyFont="1" applyFill="1" applyBorder="1" applyAlignment="1">
      <alignment horizontal="center" vertical="center" wrapText="1"/>
    </xf>
    <xf numFmtId="187" fontId="17" fillId="17" borderId="7" xfId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49" fontId="5" fillId="0" borderId="4" xfId="0" applyNumberFormat="1" applyFont="1" applyBorder="1" applyAlignment="1" applyProtection="1">
      <alignment horizontal="center"/>
    </xf>
    <xf numFmtId="49" fontId="5" fillId="2" borderId="5" xfId="0" applyNumberFormat="1" applyFont="1" applyFill="1" applyBorder="1" applyAlignment="1" applyProtection="1">
      <alignment horizontal="center"/>
    </xf>
    <xf numFmtId="49" fontId="5" fillId="2" borderId="6" xfId="0" applyNumberFormat="1" applyFont="1" applyFill="1" applyBorder="1" applyAlignment="1" applyProtection="1">
      <alignment horizontal="center"/>
    </xf>
    <xf numFmtId="49" fontId="5" fillId="2" borderId="7" xfId="0" applyNumberFormat="1" applyFont="1" applyFill="1" applyBorder="1" applyAlignment="1" applyProtection="1">
      <alignment horizont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49" fontId="5" fillId="0" borderId="5" xfId="0" applyNumberFormat="1" applyFont="1" applyBorder="1" applyAlignment="1" applyProtection="1">
      <alignment horizontal="center"/>
    </xf>
    <xf numFmtId="49" fontId="5" fillId="0" borderId="6" xfId="0" applyNumberFormat="1" applyFont="1" applyBorder="1" applyAlignment="1" applyProtection="1">
      <alignment horizontal="center"/>
    </xf>
    <xf numFmtId="49" fontId="5" fillId="0" borderId="7" xfId="0" applyNumberFormat="1" applyFont="1" applyBorder="1" applyAlignment="1" applyProtection="1">
      <alignment horizontal="center"/>
    </xf>
    <xf numFmtId="187" fontId="18" fillId="5" borderId="3" xfId="1" applyFont="1" applyFill="1" applyBorder="1" applyAlignment="1">
      <alignment horizontal="center" vertical="center" wrapText="1"/>
    </xf>
    <xf numFmtId="187" fontId="29" fillId="0" borderId="12" xfId="1" applyFont="1" applyBorder="1"/>
    <xf numFmtId="187" fontId="18" fillId="0" borderId="4" xfId="1" applyFont="1" applyFill="1" applyBorder="1" applyAlignment="1">
      <alignment horizontal="center"/>
    </xf>
    <xf numFmtId="187" fontId="18" fillId="0" borderId="5" xfId="1" applyFont="1" applyFill="1" applyBorder="1" applyAlignment="1">
      <alignment horizontal="center"/>
    </xf>
    <xf numFmtId="187" fontId="5" fillId="5" borderId="3" xfId="1" applyFont="1" applyFill="1" applyBorder="1" applyAlignment="1">
      <alignment horizontal="center" vertical="center" wrapText="1"/>
    </xf>
    <xf numFmtId="187" fontId="5" fillId="5" borderId="12" xfId="1" applyFont="1" applyFill="1" applyBorder="1" applyAlignment="1">
      <alignment horizontal="center" vertical="center" wrapText="1"/>
    </xf>
    <xf numFmtId="187" fontId="18" fillId="5" borderId="12" xfId="1" applyFont="1" applyFill="1" applyBorder="1" applyAlignment="1">
      <alignment horizontal="center" vertical="center" wrapText="1"/>
    </xf>
    <xf numFmtId="187" fontId="18" fillId="0" borderId="22" xfId="1" applyFont="1" applyFill="1" applyBorder="1" applyAlignment="1">
      <alignment horizontal="center"/>
    </xf>
    <xf numFmtId="187" fontId="18" fillId="0" borderId="2" xfId="1" applyFont="1" applyFill="1" applyBorder="1" applyAlignment="1">
      <alignment horizontal="center"/>
    </xf>
    <xf numFmtId="187" fontId="18" fillId="0" borderId="3" xfId="1" applyFont="1" applyFill="1" applyBorder="1" applyAlignment="1">
      <alignment horizontal="center"/>
    </xf>
    <xf numFmtId="187" fontId="18" fillId="0" borderId="1" xfId="1" applyFont="1" applyFill="1" applyBorder="1" applyAlignment="1">
      <alignment horizontal="center"/>
    </xf>
    <xf numFmtId="0" fontId="32" fillId="0" borderId="18" xfId="0" applyFont="1" applyBorder="1" applyAlignment="1" applyProtection="1">
      <alignment horizontal="center"/>
    </xf>
    <xf numFmtId="0" fontId="32" fillId="0" borderId="19" xfId="0" applyFont="1" applyBorder="1" applyAlignment="1" applyProtection="1">
      <alignment horizontal="center"/>
    </xf>
    <xf numFmtId="49" fontId="33" fillId="0" borderId="4" xfId="0" applyNumberFormat="1" applyFont="1" applyBorder="1" applyAlignment="1" applyProtection="1">
      <alignment horizontal="center"/>
    </xf>
    <xf numFmtId="49" fontId="33" fillId="0" borderId="5" xfId="0" applyNumberFormat="1" applyFont="1" applyBorder="1" applyAlignment="1" applyProtection="1">
      <alignment horizontal="center"/>
    </xf>
    <xf numFmtId="49" fontId="33" fillId="0" borderId="6" xfId="0" applyNumberFormat="1" applyFont="1" applyBorder="1" applyAlignment="1" applyProtection="1">
      <alignment horizontal="center"/>
    </xf>
    <xf numFmtId="49" fontId="33" fillId="0" borderId="7" xfId="0" applyNumberFormat="1" applyFont="1" applyBorder="1" applyAlignment="1" applyProtection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Border="1" applyAlignment="1" applyProtection="1">
      <alignment horizontal="center"/>
      <protection locked="0"/>
    </xf>
    <xf numFmtId="0" fontId="30" fillId="0" borderId="21" xfId="0" applyFont="1" applyFill="1" applyBorder="1" applyAlignment="1" applyProtection="1">
      <alignment horizontal="center"/>
      <protection locked="0"/>
    </xf>
    <xf numFmtId="0" fontId="32" fillId="2" borderId="1" xfId="0" applyFont="1" applyFill="1" applyBorder="1" applyAlignment="1" applyProtection="1">
      <alignment horizontal="center" vertical="center"/>
    </xf>
    <xf numFmtId="0" fontId="32" fillId="2" borderId="2" xfId="0" applyFont="1" applyFill="1" applyBorder="1" applyAlignment="1" applyProtection="1">
      <alignment horizontal="center" vertical="center"/>
    </xf>
    <xf numFmtId="0" fontId="32" fillId="2" borderId="8" xfId="0" applyFont="1" applyFill="1" applyBorder="1" applyAlignment="1" applyProtection="1">
      <alignment horizontal="center" vertical="center"/>
    </xf>
    <xf numFmtId="0" fontId="32" fillId="2" borderId="9" xfId="0" applyFont="1" applyFill="1" applyBorder="1" applyAlignment="1" applyProtection="1">
      <alignment horizontal="center" vertical="center"/>
    </xf>
    <xf numFmtId="49" fontId="32" fillId="2" borderId="5" xfId="0" applyNumberFormat="1" applyFont="1" applyFill="1" applyBorder="1" applyAlignment="1" applyProtection="1">
      <alignment horizontal="center"/>
    </xf>
    <xf numFmtId="49" fontId="32" fillId="2" borderId="6" xfId="0" applyNumberFormat="1" applyFont="1" applyFill="1" applyBorder="1" applyAlignment="1" applyProtection="1">
      <alignment horizontal="center"/>
    </xf>
    <xf numFmtId="49" fontId="32" fillId="2" borderId="7" xfId="0" applyNumberFormat="1" applyFont="1" applyFill="1" applyBorder="1" applyAlignment="1" applyProtection="1">
      <alignment horizontal="center"/>
    </xf>
    <xf numFmtId="187" fontId="18" fillId="5" borderId="3" xfId="1" applyNumberFormat="1" applyFont="1" applyFill="1" applyBorder="1" applyAlignment="1">
      <alignment horizontal="center" vertical="center" wrapText="1"/>
    </xf>
    <xf numFmtId="0" fontId="29" fillId="0" borderId="12" xfId="0" applyFont="1" applyBorder="1"/>
    <xf numFmtId="187" fontId="18" fillId="0" borderId="4" xfId="1" applyNumberFormat="1" applyFont="1" applyFill="1" applyBorder="1" applyAlignment="1">
      <alignment horizontal="center"/>
    </xf>
    <xf numFmtId="187" fontId="18" fillId="0" borderId="5" xfId="1" applyNumberFormat="1" applyFont="1" applyFill="1" applyBorder="1" applyAlignment="1">
      <alignment horizontal="center"/>
    </xf>
    <xf numFmtId="187" fontId="18" fillId="5" borderId="12" xfId="1" applyNumberFormat="1" applyFont="1" applyFill="1" applyBorder="1" applyAlignment="1">
      <alignment horizontal="center" vertical="center" wrapText="1"/>
    </xf>
    <xf numFmtId="187" fontId="18" fillId="8" borderId="22" xfId="1" applyNumberFormat="1" applyFont="1" applyFill="1" applyBorder="1" applyAlignment="1">
      <alignment horizontal="center"/>
    </xf>
    <xf numFmtId="187" fontId="18" fillId="8" borderId="2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187" fontId="18" fillId="8" borderId="1" xfId="1" applyNumberFormat="1" applyFont="1" applyFill="1" applyBorder="1" applyAlignment="1">
      <alignment horizontal="center"/>
    </xf>
    <xf numFmtId="0" fontId="9" fillId="0" borderId="18" xfId="0" applyFont="1" applyBorder="1" applyAlignment="1" applyProtection="1">
      <alignment horizontal="center"/>
    </xf>
    <xf numFmtId="0" fontId="9" fillId="0" borderId="19" xfId="0" applyFont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</xf>
    <xf numFmtId="187" fontId="18" fillId="5" borderId="10" xfId="1" applyNumberFormat="1" applyFont="1" applyFill="1" applyBorder="1" applyAlignment="1">
      <alignment horizontal="center" vertical="center" wrapText="1"/>
    </xf>
    <xf numFmtId="187" fontId="18" fillId="5" borderId="4" xfId="1" applyNumberFormat="1" applyFont="1" applyFill="1" applyBorder="1" applyAlignment="1">
      <alignment horizontal="center" vertical="center" wrapText="1"/>
    </xf>
    <xf numFmtId="187" fontId="18" fillId="7" borderId="1" xfId="1" applyNumberFormat="1" applyFont="1" applyFill="1" applyBorder="1" applyAlignment="1">
      <alignment horizontal="center" vertical="center" wrapText="1"/>
    </xf>
    <xf numFmtId="187" fontId="18" fillId="7" borderId="2" xfId="1" applyNumberFormat="1" applyFont="1" applyFill="1" applyBorder="1" applyAlignment="1">
      <alignment horizontal="center" vertical="center" wrapText="1"/>
    </xf>
    <xf numFmtId="187" fontId="18" fillId="7" borderId="8" xfId="1" applyNumberFormat="1" applyFont="1" applyFill="1" applyBorder="1" applyAlignment="1">
      <alignment horizontal="center" vertical="center" wrapText="1"/>
    </xf>
    <xf numFmtId="187" fontId="18" fillId="7" borderId="9" xfId="1" applyNumberFormat="1" applyFont="1" applyFill="1" applyBorder="1" applyAlignment="1">
      <alignment horizontal="center" vertical="center" wrapText="1"/>
    </xf>
    <xf numFmtId="187" fontId="18" fillId="8" borderId="5" xfId="1" applyNumberFormat="1" applyFont="1" applyFill="1" applyBorder="1" applyAlignment="1">
      <alignment horizontal="center"/>
    </xf>
    <xf numFmtId="187" fontId="18" fillId="8" borderId="7" xfId="1" applyNumberFormat="1" applyFont="1" applyFill="1" applyBorder="1" applyAlignment="1">
      <alignment horizontal="center"/>
    </xf>
    <xf numFmtId="187" fontId="18" fillId="8" borderId="4" xfId="1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18" fillId="7" borderId="4" xfId="0" applyFont="1" applyFill="1" applyBorder="1" applyAlignment="1">
      <alignment horizontal="center" vertical="center"/>
    </xf>
    <xf numFmtId="187" fontId="18" fillId="8" borderId="6" xfId="1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87" fontId="18" fillId="4" borderId="3" xfId="1" applyNumberFormat="1" applyFont="1" applyFill="1" applyBorder="1" applyAlignment="1">
      <alignment horizontal="center" vertical="center" wrapText="1"/>
    </xf>
    <xf numFmtId="187" fontId="18" fillId="4" borderId="11" xfId="1" applyNumberFormat="1" applyFont="1" applyFill="1" applyBorder="1" applyAlignment="1">
      <alignment horizontal="center" vertical="center" wrapText="1"/>
    </xf>
    <xf numFmtId="187" fontId="18" fillId="4" borderId="8" xfId="1" applyNumberFormat="1" applyFont="1" applyFill="1" applyBorder="1" applyAlignment="1">
      <alignment horizontal="center" vertical="center" wrapText="1"/>
    </xf>
    <xf numFmtId="187" fontId="18" fillId="0" borderId="1" xfId="1" applyNumberFormat="1" applyFont="1" applyFill="1" applyBorder="1" applyAlignment="1">
      <alignment horizontal="center"/>
    </xf>
    <xf numFmtId="187" fontId="18" fillId="0" borderId="22" xfId="1" applyNumberFormat="1" applyFont="1" applyFill="1" applyBorder="1" applyAlignment="1">
      <alignment horizontal="center"/>
    </xf>
    <xf numFmtId="187" fontId="18" fillId="0" borderId="6" xfId="1" applyNumberFormat="1" applyFont="1" applyFill="1" applyBorder="1" applyAlignment="1">
      <alignment horizontal="center"/>
    </xf>
    <xf numFmtId="187" fontId="18" fillId="0" borderId="7" xfId="1" applyNumberFormat="1" applyFont="1" applyFill="1" applyBorder="1" applyAlignment="1">
      <alignment horizontal="center"/>
    </xf>
  </cellXfs>
  <cellStyles count="7">
    <cellStyle name="Comma" xfId="1" builtinId="3"/>
    <cellStyle name="Comma 2" xfId="5"/>
    <cellStyle name="Hyperlink" xfId="3" builtinId="8"/>
    <cellStyle name="Normal" xfId="0" builtinId="0"/>
    <cellStyle name="Normal 2" xfId="4"/>
    <cellStyle name="Percent" xfId="2" builtin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3;&#3603;&#3626;&#3609;&#3637;/SANSANEE/1.&#3605;&#3634;&#3621;/1.&#3619;&#3634;&#3618;&#3591;&#3634;&#3609;/1.&#3611;&#3619;&#3632;&#3592;&#3635;&#3648;&#3604;&#3639;&#3629;&#3609;/1.&#3619;&#3634;&#3618;&#3591;&#3634;&#3609;&#3610;&#3619;&#3636;&#3585;&#3634;&#3619;&#3623;&#3636;&#3594;&#3634;&#3585;&#3634;&#3619;/63-&#3610;&#3619;&#3636;&#3585;&#3634;&#3619;&#3623;&#3636;&#3594;&#3634;&#3585;&#3634;&#3619;/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60"/>
  <sheetViews>
    <sheetView tabSelected="1" workbookViewId="0">
      <selection activeCell="D38" sqref="D38"/>
    </sheetView>
  </sheetViews>
  <sheetFormatPr defaultRowHeight="26.25" x14ac:dyDescent="0.55000000000000004"/>
  <cols>
    <col min="1" max="1" width="3.25" style="1017" customWidth="1"/>
    <col min="2" max="2" width="36.875" style="412" customWidth="1"/>
    <col min="3" max="7" width="10.5" style="416" customWidth="1"/>
    <col min="8" max="8" width="10.875" style="416" bestFit="1" customWidth="1"/>
    <col min="9" max="9" width="10.5" style="416" bestFit="1" customWidth="1"/>
    <col min="10" max="10" width="10.125" style="416" bestFit="1" customWidth="1"/>
    <col min="11" max="12" width="9.625" style="416" customWidth="1"/>
    <col min="13" max="14" width="10.5" style="416" bestFit="1" customWidth="1"/>
    <col min="15" max="15" width="12.375" style="415" customWidth="1"/>
    <col min="16" max="16" width="2.875" style="412" customWidth="1"/>
    <col min="17" max="17" width="31.125" style="412" bestFit="1" customWidth="1"/>
    <col min="18" max="18" width="9.25" style="412" bestFit="1" customWidth="1"/>
    <col min="19" max="256" width="9" style="412"/>
    <col min="257" max="257" width="3.25" style="412" customWidth="1"/>
    <col min="258" max="258" width="36.875" style="412" customWidth="1"/>
    <col min="259" max="263" width="10.5" style="412" customWidth="1"/>
    <col min="264" max="264" width="10.875" style="412" bestFit="1" customWidth="1"/>
    <col min="265" max="265" width="10.5" style="412" bestFit="1" customWidth="1"/>
    <col min="266" max="266" width="10.125" style="412" bestFit="1" customWidth="1"/>
    <col min="267" max="268" width="9.625" style="412" customWidth="1"/>
    <col min="269" max="270" width="10.5" style="412" bestFit="1" customWidth="1"/>
    <col min="271" max="271" width="12.375" style="412" customWidth="1"/>
    <col min="272" max="272" width="2.875" style="412" customWidth="1"/>
    <col min="273" max="273" width="31.125" style="412" bestFit="1" customWidth="1"/>
    <col min="274" max="274" width="9.25" style="412" bestFit="1" customWidth="1"/>
    <col min="275" max="512" width="9" style="412"/>
    <col min="513" max="513" width="3.25" style="412" customWidth="1"/>
    <col min="514" max="514" width="36.875" style="412" customWidth="1"/>
    <col min="515" max="519" width="10.5" style="412" customWidth="1"/>
    <col min="520" max="520" width="10.875" style="412" bestFit="1" customWidth="1"/>
    <col min="521" max="521" width="10.5" style="412" bestFit="1" customWidth="1"/>
    <col min="522" max="522" width="10.125" style="412" bestFit="1" customWidth="1"/>
    <col min="523" max="524" width="9.625" style="412" customWidth="1"/>
    <col min="525" max="526" width="10.5" style="412" bestFit="1" customWidth="1"/>
    <col min="527" max="527" width="12.375" style="412" customWidth="1"/>
    <col min="528" max="528" width="2.875" style="412" customWidth="1"/>
    <col min="529" max="529" width="31.125" style="412" bestFit="1" customWidth="1"/>
    <col min="530" max="530" width="9.25" style="412" bestFit="1" customWidth="1"/>
    <col min="531" max="768" width="9" style="412"/>
    <col min="769" max="769" width="3.25" style="412" customWidth="1"/>
    <col min="770" max="770" width="36.875" style="412" customWidth="1"/>
    <col min="771" max="775" width="10.5" style="412" customWidth="1"/>
    <col min="776" max="776" width="10.875" style="412" bestFit="1" customWidth="1"/>
    <col min="777" max="777" width="10.5" style="412" bestFit="1" customWidth="1"/>
    <col min="778" max="778" width="10.125" style="412" bestFit="1" customWidth="1"/>
    <col min="779" max="780" width="9.625" style="412" customWidth="1"/>
    <col min="781" max="782" width="10.5" style="412" bestFit="1" customWidth="1"/>
    <col min="783" max="783" width="12.375" style="412" customWidth="1"/>
    <col min="784" max="784" width="2.875" style="412" customWidth="1"/>
    <col min="785" max="785" width="31.125" style="412" bestFit="1" customWidth="1"/>
    <col min="786" max="786" width="9.25" style="412" bestFit="1" customWidth="1"/>
    <col min="787" max="1024" width="9" style="412"/>
    <col min="1025" max="1025" width="3.25" style="412" customWidth="1"/>
    <col min="1026" max="1026" width="36.875" style="412" customWidth="1"/>
    <col min="1027" max="1031" width="10.5" style="412" customWidth="1"/>
    <col min="1032" max="1032" width="10.875" style="412" bestFit="1" customWidth="1"/>
    <col min="1033" max="1033" width="10.5" style="412" bestFit="1" customWidth="1"/>
    <col min="1034" max="1034" width="10.125" style="412" bestFit="1" customWidth="1"/>
    <col min="1035" max="1036" width="9.625" style="412" customWidth="1"/>
    <col min="1037" max="1038" width="10.5" style="412" bestFit="1" customWidth="1"/>
    <col min="1039" max="1039" width="12.375" style="412" customWidth="1"/>
    <col min="1040" max="1040" width="2.875" style="412" customWidth="1"/>
    <col min="1041" max="1041" width="31.125" style="412" bestFit="1" customWidth="1"/>
    <col min="1042" max="1042" width="9.25" style="412" bestFit="1" customWidth="1"/>
    <col min="1043" max="1280" width="9" style="412"/>
    <col min="1281" max="1281" width="3.25" style="412" customWidth="1"/>
    <col min="1282" max="1282" width="36.875" style="412" customWidth="1"/>
    <col min="1283" max="1287" width="10.5" style="412" customWidth="1"/>
    <col min="1288" max="1288" width="10.875" style="412" bestFit="1" customWidth="1"/>
    <col min="1289" max="1289" width="10.5" style="412" bestFit="1" customWidth="1"/>
    <col min="1290" max="1290" width="10.125" style="412" bestFit="1" customWidth="1"/>
    <col min="1291" max="1292" width="9.625" style="412" customWidth="1"/>
    <col min="1293" max="1294" width="10.5" style="412" bestFit="1" customWidth="1"/>
    <col min="1295" max="1295" width="12.375" style="412" customWidth="1"/>
    <col min="1296" max="1296" width="2.875" style="412" customWidth="1"/>
    <col min="1297" max="1297" width="31.125" style="412" bestFit="1" customWidth="1"/>
    <col min="1298" max="1298" width="9.25" style="412" bestFit="1" customWidth="1"/>
    <col min="1299" max="1536" width="9" style="412"/>
    <col min="1537" max="1537" width="3.25" style="412" customWidth="1"/>
    <col min="1538" max="1538" width="36.875" style="412" customWidth="1"/>
    <col min="1539" max="1543" width="10.5" style="412" customWidth="1"/>
    <col min="1544" max="1544" width="10.875" style="412" bestFit="1" customWidth="1"/>
    <col min="1545" max="1545" width="10.5" style="412" bestFit="1" customWidth="1"/>
    <col min="1546" max="1546" width="10.125" style="412" bestFit="1" customWidth="1"/>
    <col min="1547" max="1548" width="9.625" style="412" customWidth="1"/>
    <col min="1549" max="1550" width="10.5" style="412" bestFit="1" customWidth="1"/>
    <col min="1551" max="1551" width="12.375" style="412" customWidth="1"/>
    <col min="1552" max="1552" width="2.875" style="412" customWidth="1"/>
    <col min="1553" max="1553" width="31.125" style="412" bestFit="1" customWidth="1"/>
    <col min="1554" max="1554" width="9.25" style="412" bestFit="1" customWidth="1"/>
    <col min="1555" max="1792" width="9" style="412"/>
    <col min="1793" max="1793" width="3.25" style="412" customWidth="1"/>
    <col min="1794" max="1794" width="36.875" style="412" customWidth="1"/>
    <col min="1795" max="1799" width="10.5" style="412" customWidth="1"/>
    <col min="1800" max="1800" width="10.875" style="412" bestFit="1" customWidth="1"/>
    <col min="1801" max="1801" width="10.5" style="412" bestFit="1" customWidth="1"/>
    <col min="1802" max="1802" width="10.125" style="412" bestFit="1" customWidth="1"/>
    <col min="1803" max="1804" width="9.625" style="412" customWidth="1"/>
    <col min="1805" max="1806" width="10.5" style="412" bestFit="1" customWidth="1"/>
    <col min="1807" max="1807" width="12.375" style="412" customWidth="1"/>
    <col min="1808" max="1808" width="2.875" style="412" customWidth="1"/>
    <col min="1809" max="1809" width="31.125" style="412" bestFit="1" customWidth="1"/>
    <col min="1810" max="1810" width="9.25" style="412" bestFit="1" customWidth="1"/>
    <col min="1811" max="2048" width="9" style="412"/>
    <col min="2049" max="2049" width="3.25" style="412" customWidth="1"/>
    <col min="2050" max="2050" width="36.875" style="412" customWidth="1"/>
    <col min="2051" max="2055" width="10.5" style="412" customWidth="1"/>
    <col min="2056" max="2056" width="10.875" style="412" bestFit="1" customWidth="1"/>
    <col min="2057" max="2057" width="10.5" style="412" bestFit="1" customWidth="1"/>
    <col min="2058" max="2058" width="10.125" style="412" bestFit="1" customWidth="1"/>
    <col min="2059" max="2060" width="9.625" style="412" customWidth="1"/>
    <col min="2061" max="2062" width="10.5" style="412" bestFit="1" customWidth="1"/>
    <col min="2063" max="2063" width="12.375" style="412" customWidth="1"/>
    <col min="2064" max="2064" width="2.875" style="412" customWidth="1"/>
    <col min="2065" max="2065" width="31.125" style="412" bestFit="1" customWidth="1"/>
    <col min="2066" max="2066" width="9.25" style="412" bestFit="1" customWidth="1"/>
    <col min="2067" max="2304" width="9" style="412"/>
    <col min="2305" max="2305" width="3.25" style="412" customWidth="1"/>
    <col min="2306" max="2306" width="36.875" style="412" customWidth="1"/>
    <col min="2307" max="2311" width="10.5" style="412" customWidth="1"/>
    <col min="2312" max="2312" width="10.875" style="412" bestFit="1" customWidth="1"/>
    <col min="2313" max="2313" width="10.5" style="412" bestFit="1" customWidth="1"/>
    <col min="2314" max="2314" width="10.125" style="412" bestFit="1" customWidth="1"/>
    <col min="2315" max="2316" width="9.625" style="412" customWidth="1"/>
    <col min="2317" max="2318" width="10.5" style="412" bestFit="1" customWidth="1"/>
    <col min="2319" max="2319" width="12.375" style="412" customWidth="1"/>
    <col min="2320" max="2320" width="2.875" style="412" customWidth="1"/>
    <col min="2321" max="2321" width="31.125" style="412" bestFit="1" customWidth="1"/>
    <col min="2322" max="2322" width="9.25" style="412" bestFit="1" customWidth="1"/>
    <col min="2323" max="2560" width="9" style="412"/>
    <col min="2561" max="2561" width="3.25" style="412" customWidth="1"/>
    <col min="2562" max="2562" width="36.875" style="412" customWidth="1"/>
    <col min="2563" max="2567" width="10.5" style="412" customWidth="1"/>
    <col min="2568" max="2568" width="10.875" style="412" bestFit="1" customWidth="1"/>
    <col min="2569" max="2569" width="10.5" style="412" bestFit="1" customWidth="1"/>
    <col min="2570" max="2570" width="10.125" style="412" bestFit="1" customWidth="1"/>
    <col min="2571" max="2572" width="9.625" style="412" customWidth="1"/>
    <col min="2573" max="2574" width="10.5" style="412" bestFit="1" customWidth="1"/>
    <col min="2575" max="2575" width="12.375" style="412" customWidth="1"/>
    <col min="2576" max="2576" width="2.875" style="412" customWidth="1"/>
    <col min="2577" max="2577" width="31.125" style="412" bestFit="1" customWidth="1"/>
    <col min="2578" max="2578" width="9.25" style="412" bestFit="1" customWidth="1"/>
    <col min="2579" max="2816" width="9" style="412"/>
    <col min="2817" max="2817" width="3.25" style="412" customWidth="1"/>
    <col min="2818" max="2818" width="36.875" style="412" customWidth="1"/>
    <col min="2819" max="2823" width="10.5" style="412" customWidth="1"/>
    <col min="2824" max="2824" width="10.875" style="412" bestFit="1" customWidth="1"/>
    <col min="2825" max="2825" width="10.5" style="412" bestFit="1" customWidth="1"/>
    <col min="2826" max="2826" width="10.125" style="412" bestFit="1" customWidth="1"/>
    <col min="2827" max="2828" width="9.625" style="412" customWidth="1"/>
    <col min="2829" max="2830" width="10.5" style="412" bestFit="1" customWidth="1"/>
    <col min="2831" max="2831" width="12.375" style="412" customWidth="1"/>
    <col min="2832" max="2832" width="2.875" style="412" customWidth="1"/>
    <col min="2833" max="2833" width="31.125" style="412" bestFit="1" customWidth="1"/>
    <col min="2834" max="2834" width="9.25" style="412" bestFit="1" customWidth="1"/>
    <col min="2835" max="3072" width="9" style="412"/>
    <col min="3073" max="3073" width="3.25" style="412" customWidth="1"/>
    <col min="3074" max="3074" width="36.875" style="412" customWidth="1"/>
    <col min="3075" max="3079" width="10.5" style="412" customWidth="1"/>
    <col min="3080" max="3080" width="10.875" style="412" bestFit="1" customWidth="1"/>
    <col min="3081" max="3081" width="10.5" style="412" bestFit="1" customWidth="1"/>
    <col min="3082" max="3082" width="10.125" style="412" bestFit="1" customWidth="1"/>
    <col min="3083" max="3084" width="9.625" style="412" customWidth="1"/>
    <col min="3085" max="3086" width="10.5" style="412" bestFit="1" customWidth="1"/>
    <col min="3087" max="3087" width="12.375" style="412" customWidth="1"/>
    <col min="3088" max="3088" width="2.875" style="412" customWidth="1"/>
    <col min="3089" max="3089" width="31.125" style="412" bestFit="1" customWidth="1"/>
    <col min="3090" max="3090" width="9.25" style="412" bestFit="1" customWidth="1"/>
    <col min="3091" max="3328" width="9" style="412"/>
    <col min="3329" max="3329" width="3.25" style="412" customWidth="1"/>
    <col min="3330" max="3330" width="36.875" style="412" customWidth="1"/>
    <col min="3331" max="3335" width="10.5" style="412" customWidth="1"/>
    <col min="3336" max="3336" width="10.875" style="412" bestFit="1" customWidth="1"/>
    <col min="3337" max="3337" width="10.5" style="412" bestFit="1" customWidth="1"/>
    <col min="3338" max="3338" width="10.125" style="412" bestFit="1" customWidth="1"/>
    <col min="3339" max="3340" width="9.625" style="412" customWidth="1"/>
    <col min="3341" max="3342" width="10.5" style="412" bestFit="1" customWidth="1"/>
    <col min="3343" max="3343" width="12.375" style="412" customWidth="1"/>
    <col min="3344" max="3344" width="2.875" style="412" customWidth="1"/>
    <col min="3345" max="3345" width="31.125" style="412" bestFit="1" customWidth="1"/>
    <col min="3346" max="3346" width="9.25" style="412" bestFit="1" customWidth="1"/>
    <col min="3347" max="3584" width="9" style="412"/>
    <col min="3585" max="3585" width="3.25" style="412" customWidth="1"/>
    <col min="3586" max="3586" width="36.875" style="412" customWidth="1"/>
    <col min="3587" max="3591" width="10.5" style="412" customWidth="1"/>
    <col min="3592" max="3592" width="10.875" style="412" bestFit="1" customWidth="1"/>
    <col min="3593" max="3593" width="10.5" style="412" bestFit="1" customWidth="1"/>
    <col min="3594" max="3594" width="10.125" style="412" bestFit="1" customWidth="1"/>
    <col min="3595" max="3596" width="9.625" style="412" customWidth="1"/>
    <col min="3597" max="3598" width="10.5" style="412" bestFit="1" customWidth="1"/>
    <col min="3599" max="3599" width="12.375" style="412" customWidth="1"/>
    <col min="3600" max="3600" width="2.875" style="412" customWidth="1"/>
    <col min="3601" max="3601" width="31.125" style="412" bestFit="1" customWidth="1"/>
    <col min="3602" max="3602" width="9.25" style="412" bestFit="1" customWidth="1"/>
    <col min="3603" max="3840" width="9" style="412"/>
    <col min="3841" max="3841" width="3.25" style="412" customWidth="1"/>
    <col min="3842" max="3842" width="36.875" style="412" customWidth="1"/>
    <col min="3843" max="3847" width="10.5" style="412" customWidth="1"/>
    <col min="3848" max="3848" width="10.875" style="412" bestFit="1" customWidth="1"/>
    <col min="3849" max="3849" width="10.5" style="412" bestFit="1" customWidth="1"/>
    <col min="3850" max="3850" width="10.125" style="412" bestFit="1" customWidth="1"/>
    <col min="3851" max="3852" width="9.625" style="412" customWidth="1"/>
    <col min="3853" max="3854" width="10.5" style="412" bestFit="1" customWidth="1"/>
    <col min="3855" max="3855" width="12.375" style="412" customWidth="1"/>
    <col min="3856" max="3856" width="2.875" style="412" customWidth="1"/>
    <col min="3857" max="3857" width="31.125" style="412" bestFit="1" customWidth="1"/>
    <col min="3858" max="3858" width="9.25" style="412" bestFit="1" customWidth="1"/>
    <col min="3859" max="4096" width="9" style="412"/>
    <col min="4097" max="4097" width="3.25" style="412" customWidth="1"/>
    <col min="4098" max="4098" width="36.875" style="412" customWidth="1"/>
    <col min="4099" max="4103" width="10.5" style="412" customWidth="1"/>
    <col min="4104" max="4104" width="10.875" style="412" bestFit="1" customWidth="1"/>
    <col min="4105" max="4105" width="10.5" style="412" bestFit="1" customWidth="1"/>
    <col min="4106" max="4106" width="10.125" style="412" bestFit="1" customWidth="1"/>
    <col min="4107" max="4108" width="9.625" style="412" customWidth="1"/>
    <col min="4109" max="4110" width="10.5" style="412" bestFit="1" customWidth="1"/>
    <col min="4111" max="4111" width="12.375" style="412" customWidth="1"/>
    <col min="4112" max="4112" width="2.875" style="412" customWidth="1"/>
    <col min="4113" max="4113" width="31.125" style="412" bestFit="1" customWidth="1"/>
    <col min="4114" max="4114" width="9.25" style="412" bestFit="1" customWidth="1"/>
    <col min="4115" max="4352" width="9" style="412"/>
    <col min="4353" max="4353" width="3.25" style="412" customWidth="1"/>
    <col min="4354" max="4354" width="36.875" style="412" customWidth="1"/>
    <col min="4355" max="4359" width="10.5" style="412" customWidth="1"/>
    <col min="4360" max="4360" width="10.875" style="412" bestFit="1" customWidth="1"/>
    <col min="4361" max="4361" width="10.5" style="412" bestFit="1" customWidth="1"/>
    <col min="4362" max="4362" width="10.125" style="412" bestFit="1" customWidth="1"/>
    <col min="4363" max="4364" width="9.625" style="412" customWidth="1"/>
    <col min="4365" max="4366" width="10.5" style="412" bestFit="1" customWidth="1"/>
    <col min="4367" max="4367" width="12.375" style="412" customWidth="1"/>
    <col min="4368" max="4368" width="2.875" style="412" customWidth="1"/>
    <col min="4369" max="4369" width="31.125" style="412" bestFit="1" customWidth="1"/>
    <col min="4370" max="4370" width="9.25" style="412" bestFit="1" customWidth="1"/>
    <col min="4371" max="4608" width="9" style="412"/>
    <col min="4609" max="4609" width="3.25" style="412" customWidth="1"/>
    <col min="4610" max="4610" width="36.875" style="412" customWidth="1"/>
    <col min="4611" max="4615" width="10.5" style="412" customWidth="1"/>
    <col min="4616" max="4616" width="10.875" style="412" bestFit="1" customWidth="1"/>
    <col min="4617" max="4617" width="10.5" style="412" bestFit="1" customWidth="1"/>
    <col min="4618" max="4618" width="10.125" style="412" bestFit="1" customWidth="1"/>
    <col min="4619" max="4620" width="9.625" style="412" customWidth="1"/>
    <col min="4621" max="4622" width="10.5" style="412" bestFit="1" customWidth="1"/>
    <col min="4623" max="4623" width="12.375" style="412" customWidth="1"/>
    <col min="4624" max="4624" width="2.875" style="412" customWidth="1"/>
    <col min="4625" max="4625" width="31.125" style="412" bestFit="1" customWidth="1"/>
    <col min="4626" max="4626" width="9.25" style="412" bestFit="1" customWidth="1"/>
    <col min="4627" max="4864" width="9" style="412"/>
    <col min="4865" max="4865" width="3.25" style="412" customWidth="1"/>
    <col min="4866" max="4866" width="36.875" style="412" customWidth="1"/>
    <col min="4867" max="4871" width="10.5" style="412" customWidth="1"/>
    <col min="4872" max="4872" width="10.875" style="412" bestFit="1" customWidth="1"/>
    <col min="4873" max="4873" width="10.5" style="412" bestFit="1" customWidth="1"/>
    <col min="4874" max="4874" width="10.125" style="412" bestFit="1" customWidth="1"/>
    <col min="4875" max="4876" width="9.625" style="412" customWidth="1"/>
    <col min="4877" max="4878" width="10.5" style="412" bestFit="1" customWidth="1"/>
    <col min="4879" max="4879" width="12.375" style="412" customWidth="1"/>
    <col min="4880" max="4880" width="2.875" style="412" customWidth="1"/>
    <col min="4881" max="4881" width="31.125" style="412" bestFit="1" customWidth="1"/>
    <col min="4882" max="4882" width="9.25" style="412" bestFit="1" customWidth="1"/>
    <col min="4883" max="5120" width="9" style="412"/>
    <col min="5121" max="5121" width="3.25" style="412" customWidth="1"/>
    <col min="5122" max="5122" width="36.875" style="412" customWidth="1"/>
    <col min="5123" max="5127" width="10.5" style="412" customWidth="1"/>
    <col min="5128" max="5128" width="10.875" style="412" bestFit="1" customWidth="1"/>
    <col min="5129" max="5129" width="10.5" style="412" bestFit="1" customWidth="1"/>
    <col min="5130" max="5130" width="10.125" style="412" bestFit="1" customWidth="1"/>
    <col min="5131" max="5132" width="9.625" style="412" customWidth="1"/>
    <col min="5133" max="5134" width="10.5" style="412" bestFit="1" customWidth="1"/>
    <col min="5135" max="5135" width="12.375" style="412" customWidth="1"/>
    <col min="5136" max="5136" width="2.875" style="412" customWidth="1"/>
    <col min="5137" max="5137" width="31.125" style="412" bestFit="1" customWidth="1"/>
    <col min="5138" max="5138" width="9.25" style="412" bestFit="1" customWidth="1"/>
    <col min="5139" max="5376" width="9" style="412"/>
    <col min="5377" max="5377" width="3.25" style="412" customWidth="1"/>
    <col min="5378" max="5378" width="36.875" style="412" customWidth="1"/>
    <col min="5379" max="5383" width="10.5" style="412" customWidth="1"/>
    <col min="5384" max="5384" width="10.875" style="412" bestFit="1" customWidth="1"/>
    <col min="5385" max="5385" width="10.5" style="412" bestFit="1" customWidth="1"/>
    <col min="5386" max="5386" width="10.125" style="412" bestFit="1" customWidth="1"/>
    <col min="5387" max="5388" width="9.625" style="412" customWidth="1"/>
    <col min="5389" max="5390" width="10.5" style="412" bestFit="1" customWidth="1"/>
    <col min="5391" max="5391" width="12.375" style="412" customWidth="1"/>
    <col min="5392" max="5392" width="2.875" style="412" customWidth="1"/>
    <col min="5393" max="5393" width="31.125" style="412" bestFit="1" customWidth="1"/>
    <col min="5394" max="5394" width="9.25" style="412" bestFit="1" customWidth="1"/>
    <col min="5395" max="5632" width="9" style="412"/>
    <col min="5633" max="5633" width="3.25" style="412" customWidth="1"/>
    <col min="5634" max="5634" width="36.875" style="412" customWidth="1"/>
    <col min="5635" max="5639" width="10.5" style="412" customWidth="1"/>
    <col min="5640" max="5640" width="10.875" style="412" bestFit="1" customWidth="1"/>
    <col min="5641" max="5641" width="10.5" style="412" bestFit="1" customWidth="1"/>
    <col min="5642" max="5642" width="10.125" style="412" bestFit="1" customWidth="1"/>
    <col min="5643" max="5644" width="9.625" style="412" customWidth="1"/>
    <col min="5645" max="5646" width="10.5" style="412" bestFit="1" customWidth="1"/>
    <col min="5647" max="5647" width="12.375" style="412" customWidth="1"/>
    <col min="5648" max="5648" width="2.875" style="412" customWidth="1"/>
    <col min="5649" max="5649" width="31.125" style="412" bestFit="1" customWidth="1"/>
    <col min="5650" max="5650" width="9.25" style="412" bestFit="1" customWidth="1"/>
    <col min="5651" max="5888" width="9" style="412"/>
    <col min="5889" max="5889" width="3.25" style="412" customWidth="1"/>
    <col min="5890" max="5890" width="36.875" style="412" customWidth="1"/>
    <col min="5891" max="5895" width="10.5" style="412" customWidth="1"/>
    <col min="5896" max="5896" width="10.875" style="412" bestFit="1" customWidth="1"/>
    <col min="5897" max="5897" width="10.5" style="412" bestFit="1" customWidth="1"/>
    <col min="5898" max="5898" width="10.125" style="412" bestFit="1" customWidth="1"/>
    <col min="5899" max="5900" width="9.625" style="412" customWidth="1"/>
    <col min="5901" max="5902" width="10.5" style="412" bestFit="1" customWidth="1"/>
    <col min="5903" max="5903" width="12.375" style="412" customWidth="1"/>
    <col min="5904" max="5904" width="2.875" style="412" customWidth="1"/>
    <col min="5905" max="5905" width="31.125" style="412" bestFit="1" customWidth="1"/>
    <col min="5906" max="5906" width="9.25" style="412" bestFit="1" customWidth="1"/>
    <col min="5907" max="6144" width="9" style="412"/>
    <col min="6145" max="6145" width="3.25" style="412" customWidth="1"/>
    <col min="6146" max="6146" width="36.875" style="412" customWidth="1"/>
    <col min="6147" max="6151" width="10.5" style="412" customWidth="1"/>
    <col min="6152" max="6152" width="10.875" style="412" bestFit="1" customWidth="1"/>
    <col min="6153" max="6153" width="10.5" style="412" bestFit="1" customWidth="1"/>
    <col min="6154" max="6154" width="10.125" style="412" bestFit="1" customWidth="1"/>
    <col min="6155" max="6156" width="9.625" style="412" customWidth="1"/>
    <col min="6157" max="6158" width="10.5" style="412" bestFit="1" customWidth="1"/>
    <col min="6159" max="6159" width="12.375" style="412" customWidth="1"/>
    <col min="6160" max="6160" width="2.875" style="412" customWidth="1"/>
    <col min="6161" max="6161" width="31.125" style="412" bestFit="1" customWidth="1"/>
    <col min="6162" max="6162" width="9.25" style="412" bestFit="1" customWidth="1"/>
    <col min="6163" max="6400" width="9" style="412"/>
    <col min="6401" max="6401" width="3.25" style="412" customWidth="1"/>
    <col min="6402" max="6402" width="36.875" style="412" customWidth="1"/>
    <col min="6403" max="6407" width="10.5" style="412" customWidth="1"/>
    <col min="6408" max="6408" width="10.875" style="412" bestFit="1" customWidth="1"/>
    <col min="6409" max="6409" width="10.5" style="412" bestFit="1" customWidth="1"/>
    <col min="6410" max="6410" width="10.125" style="412" bestFit="1" customWidth="1"/>
    <col min="6411" max="6412" width="9.625" style="412" customWidth="1"/>
    <col min="6413" max="6414" width="10.5" style="412" bestFit="1" customWidth="1"/>
    <col min="6415" max="6415" width="12.375" style="412" customWidth="1"/>
    <col min="6416" max="6416" width="2.875" style="412" customWidth="1"/>
    <col min="6417" max="6417" width="31.125" style="412" bestFit="1" customWidth="1"/>
    <col min="6418" max="6418" width="9.25" style="412" bestFit="1" customWidth="1"/>
    <col min="6419" max="6656" width="9" style="412"/>
    <col min="6657" max="6657" width="3.25" style="412" customWidth="1"/>
    <col min="6658" max="6658" width="36.875" style="412" customWidth="1"/>
    <col min="6659" max="6663" width="10.5" style="412" customWidth="1"/>
    <col min="6664" max="6664" width="10.875" style="412" bestFit="1" customWidth="1"/>
    <col min="6665" max="6665" width="10.5" style="412" bestFit="1" customWidth="1"/>
    <col min="6666" max="6666" width="10.125" style="412" bestFit="1" customWidth="1"/>
    <col min="6667" max="6668" width="9.625" style="412" customWidth="1"/>
    <col min="6669" max="6670" width="10.5" style="412" bestFit="1" customWidth="1"/>
    <col min="6671" max="6671" width="12.375" style="412" customWidth="1"/>
    <col min="6672" max="6672" width="2.875" style="412" customWidth="1"/>
    <col min="6673" max="6673" width="31.125" style="412" bestFit="1" customWidth="1"/>
    <col min="6674" max="6674" width="9.25" style="412" bestFit="1" customWidth="1"/>
    <col min="6675" max="6912" width="9" style="412"/>
    <col min="6913" max="6913" width="3.25" style="412" customWidth="1"/>
    <col min="6914" max="6914" width="36.875" style="412" customWidth="1"/>
    <col min="6915" max="6919" width="10.5" style="412" customWidth="1"/>
    <col min="6920" max="6920" width="10.875" style="412" bestFit="1" customWidth="1"/>
    <col min="6921" max="6921" width="10.5" style="412" bestFit="1" customWidth="1"/>
    <col min="6922" max="6922" width="10.125" style="412" bestFit="1" customWidth="1"/>
    <col min="6923" max="6924" width="9.625" style="412" customWidth="1"/>
    <col min="6925" max="6926" width="10.5" style="412" bestFit="1" customWidth="1"/>
    <col min="6927" max="6927" width="12.375" style="412" customWidth="1"/>
    <col min="6928" max="6928" width="2.875" style="412" customWidth="1"/>
    <col min="6929" max="6929" width="31.125" style="412" bestFit="1" customWidth="1"/>
    <col min="6930" max="6930" width="9.25" style="412" bestFit="1" customWidth="1"/>
    <col min="6931" max="7168" width="9" style="412"/>
    <col min="7169" max="7169" width="3.25" style="412" customWidth="1"/>
    <col min="7170" max="7170" width="36.875" style="412" customWidth="1"/>
    <col min="7171" max="7175" width="10.5" style="412" customWidth="1"/>
    <col min="7176" max="7176" width="10.875" style="412" bestFit="1" customWidth="1"/>
    <col min="7177" max="7177" width="10.5" style="412" bestFit="1" customWidth="1"/>
    <col min="7178" max="7178" width="10.125" style="412" bestFit="1" customWidth="1"/>
    <col min="7179" max="7180" width="9.625" style="412" customWidth="1"/>
    <col min="7181" max="7182" width="10.5" style="412" bestFit="1" customWidth="1"/>
    <col min="7183" max="7183" width="12.375" style="412" customWidth="1"/>
    <col min="7184" max="7184" width="2.875" style="412" customWidth="1"/>
    <col min="7185" max="7185" width="31.125" style="412" bestFit="1" customWidth="1"/>
    <col min="7186" max="7186" width="9.25" style="412" bestFit="1" customWidth="1"/>
    <col min="7187" max="7424" width="9" style="412"/>
    <col min="7425" max="7425" width="3.25" style="412" customWidth="1"/>
    <col min="7426" max="7426" width="36.875" style="412" customWidth="1"/>
    <col min="7427" max="7431" width="10.5" style="412" customWidth="1"/>
    <col min="7432" max="7432" width="10.875" style="412" bestFit="1" customWidth="1"/>
    <col min="7433" max="7433" width="10.5" style="412" bestFit="1" customWidth="1"/>
    <col min="7434" max="7434" width="10.125" style="412" bestFit="1" customWidth="1"/>
    <col min="7435" max="7436" width="9.625" style="412" customWidth="1"/>
    <col min="7437" max="7438" width="10.5" style="412" bestFit="1" customWidth="1"/>
    <col min="7439" max="7439" width="12.375" style="412" customWidth="1"/>
    <col min="7440" max="7440" width="2.875" style="412" customWidth="1"/>
    <col min="7441" max="7441" width="31.125" style="412" bestFit="1" customWidth="1"/>
    <col min="7442" max="7442" width="9.25" style="412" bestFit="1" customWidth="1"/>
    <col min="7443" max="7680" width="9" style="412"/>
    <col min="7681" max="7681" width="3.25" style="412" customWidth="1"/>
    <col min="7682" max="7682" width="36.875" style="412" customWidth="1"/>
    <col min="7683" max="7687" width="10.5" style="412" customWidth="1"/>
    <col min="7688" max="7688" width="10.875" style="412" bestFit="1" customWidth="1"/>
    <col min="7689" max="7689" width="10.5" style="412" bestFit="1" customWidth="1"/>
    <col min="7690" max="7690" width="10.125" style="412" bestFit="1" customWidth="1"/>
    <col min="7691" max="7692" width="9.625" style="412" customWidth="1"/>
    <col min="7693" max="7694" width="10.5" style="412" bestFit="1" customWidth="1"/>
    <col min="7695" max="7695" width="12.375" style="412" customWidth="1"/>
    <col min="7696" max="7696" width="2.875" style="412" customWidth="1"/>
    <col min="7697" max="7697" width="31.125" style="412" bestFit="1" customWidth="1"/>
    <col min="7698" max="7698" width="9.25" style="412" bestFit="1" customWidth="1"/>
    <col min="7699" max="7936" width="9" style="412"/>
    <col min="7937" max="7937" width="3.25" style="412" customWidth="1"/>
    <col min="7938" max="7938" width="36.875" style="412" customWidth="1"/>
    <col min="7939" max="7943" width="10.5" style="412" customWidth="1"/>
    <col min="7944" max="7944" width="10.875" style="412" bestFit="1" customWidth="1"/>
    <col min="7945" max="7945" width="10.5" style="412" bestFit="1" customWidth="1"/>
    <col min="7946" max="7946" width="10.125" style="412" bestFit="1" customWidth="1"/>
    <col min="7947" max="7948" width="9.625" style="412" customWidth="1"/>
    <col min="7949" max="7950" width="10.5" style="412" bestFit="1" customWidth="1"/>
    <col min="7951" max="7951" width="12.375" style="412" customWidth="1"/>
    <col min="7952" max="7952" width="2.875" style="412" customWidth="1"/>
    <col min="7953" max="7953" width="31.125" style="412" bestFit="1" customWidth="1"/>
    <col min="7954" max="7954" width="9.25" style="412" bestFit="1" customWidth="1"/>
    <col min="7955" max="8192" width="9" style="412"/>
    <col min="8193" max="8193" width="3.25" style="412" customWidth="1"/>
    <col min="8194" max="8194" width="36.875" style="412" customWidth="1"/>
    <col min="8195" max="8199" width="10.5" style="412" customWidth="1"/>
    <col min="8200" max="8200" width="10.875" style="412" bestFit="1" customWidth="1"/>
    <col min="8201" max="8201" width="10.5" style="412" bestFit="1" customWidth="1"/>
    <col min="8202" max="8202" width="10.125" style="412" bestFit="1" customWidth="1"/>
    <col min="8203" max="8204" width="9.625" style="412" customWidth="1"/>
    <col min="8205" max="8206" width="10.5" style="412" bestFit="1" customWidth="1"/>
    <col min="8207" max="8207" width="12.375" style="412" customWidth="1"/>
    <col min="8208" max="8208" width="2.875" style="412" customWidth="1"/>
    <col min="8209" max="8209" width="31.125" style="412" bestFit="1" customWidth="1"/>
    <col min="8210" max="8210" width="9.25" style="412" bestFit="1" customWidth="1"/>
    <col min="8211" max="8448" width="9" style="412"/>
    <col min="8449" max="8449" width="3.25" style="412" customWidth="1"/>
    <col min="8450" max="8450" width="36.875" style="412" customWidth="1"/>
    <col min="8451" max="8455" width="10.5" style="412" customWidth="1"/>
    <col min="8456" max="8456" width="10.875" style="412" bestFit="1" customWidth="1"/>
    <col min="8457" max="8457" width="10.5" style="412" bestFit="1" customWidth="1"/>
    <col min="8458" max="8458" width="10.125" style="412" bestFit="1" customWidth="1"/>
    <col min="8459" max="8460" width="9.625" style="412" customWidth="1"/>
    <col min="8461" max="8462" width="10.5" style="412" bestFit="1" customWidth="1"/>
    <col min="8463" max="8463" width="12.375" style="412" customWidth="1"/>
    <col min="8464" max="8464" width="2.875" style="412" customWidth="1"/>
    <col min="8465" max="8465" width="31.125" style="412" bestFit="1" customWidth="1"/>
    <col min="8466" max="8466" width="9.25" style="412" bestFit="1" customWidth="1"/>
    <col min="8467" max="8704" width="9" style="412"/>
    <col min="8705" max="8705" width="3.25" style="412" customWidth="1"/>
    <col min="8706" max="8706" width="36.875" style="412" customWidth="1"/>
    <col min="8707" max="8711" width="10.5" style="412" customWidth="1"/>
    <col min="8712" max="8712" width="10.875" style="412" bestFit="1" customWidth="1"/>
    <col min="8713" max="8713" width="10.5" style="412" bestFit="1" customWidth="1"/>
    <col min="8714" max="8714" width="10.125" style="412" bestFit="1" customWidth="1"/>
    <col min="8715" max="8716" width="9.625" style="412" customWidth="1"/>
    <col min="8717" max="8718" width="10.5" style="412" bestFit="1" customWidth="1"/>
    <col min="8719" max="8719" width="12.375" style="412" customWidth="1"/>
    <col min="8720" max="8720" width="2.875" style="412" customWidth="1"/>
    <col min="8721" max="8721" width="31.125" style="412" bestFit="1" customWidth="1"/>
    <col min="8722" max="8722" width="9.25" style="412" bestFit="1" customWidth="1"/>
    <col min="8723" max="8960" width="9" style="412"/>
    <col min="8961" max="8961" width="3.25" style="412" customWidth="1"/>
    <col min="8962" max="8962" width="36.875" style="412" customWidth="1"/>
    <col min="8963" max="8967" width="10.5" style="412" customWidth="1"/>
    <col min="8968" max="8968" width="10.875" style="412" bestFit="1" customWidth="1"/>
    <col min="8969" max="8969" width="10.5" style="412" bestFit="1" customWidth="1"/>
    <col min="8970" max="8970" width="10.125" style="412" bestFit="1" customWidth="1"/>
    <col min="8971" max="8972" width="9.625" style="412" customWidth="1"/>
    <col min="8973" max="8974" width="10.5" style="412" bestFit="1" customWidth="1"/>
    <col min="8975" max="8975" width="12.375" style="412" customWidth="1"/>
    <col min="8976" max="8976" width="2.875" style="412" customWidth="1"/>
    <col min="8977" max="8977" width="31.125" style="412" bestFit="1" customWidth="1"/>
    <col min="8978" max="8978" width="9.25" style="412" bestFit="1" customWidth="1"/>
    <col min="8979" max="9216" width="9" style="412"/>
    <col min="9217" max="9217" width="3.25" style="412" customWidth="1"/>
    <col min="9218" max="9218" width="36.875" style="412" customWidth="1"/>
    <col min="9219" max="9223" width="10.5" style="412" customWidth="1"/>
    <col min="9224" max="9224" width="10.875" style="412" bestFit="1" customWidth="1"/>
    <col min="9225" max="9225" width="10.5" style="412" bestFit="1" customWidth="1"/>
    <col min="9226" max="9226" width="10.125" style="412" bestFit="1" customWidth="1"/>
    <col min="9227" max="9228" width="9.625" style="412" customWidth="1"/>
    <col min="9229" max="9230" width="10.5" style="412" bestFit="1" customWidth="1"/>
    <col min="9231" max="9231" width="12.375" style="412" customWidth="1"/>
    <col min="9232" max="9232" width="2.875" style="412" customWidth="1"/>
    <col min="9233" max="9233" width="31.125" style="412" bestFit="1" customWidth="1"/>
    <col min="9234" max="9234" width="9.25" style="412" bestFit="1" customWidth="1"/>
    <col min="9235" max="9472" width="9" style="412"/>
    <col min="9473" max="9473" width="3.25" style="412" customWidth="1"/>
    <col min="9474" max="9474" width="36.875" style="412" customWidth="1"/>
    <col min="9475" max="9479" width="10.5" style="412" customWidth="1"/>
    <col min="9480" max="9480" width="10.875" style="412" bestFit="1" customWidth="1"/>
    <col min="9481" max="9481" width="10.5" style="412" bestFit="1" customWidth="1"/>
    <col min="9482" max="9482" width="10.125" style="412" bestFit="1" customWidth="1"/>
    <col min="9483" max="9484" width="9.625" style="412" customWidth="1"/>
    <col min="9485" max="9486" width="10.5" style="412" bestFit="1" customWidth="1"/>
    <col min="9487" max="9487" width="12.375" style="412" customWidth="1"/>
    <col min="9488" max="9488" width="2.875" style="412" customWidth="1"/>
    <col min="9489" max="9489" width="31.125" style="412" bestFit="1" customWidth="1"/>
    <col min="9490" max="9490" width="9.25" style="412" bestFit="1" customWidth="1"/>
    <col min="9491" max="9728" width="9" style="412"/>
    <col min="9729" max="9729" width="3.25" style="412" customWidth="1"/>
    <col min="9730" max="9730" width="36.875" style="412" customWidth="1"/>
    <col min="9731" max="9735" width="10.5" style="412" customWidth="1"/>
    <col min="9736" max="9736" width="10.875" style="412" bestFit="1" customWidth="1"/>
    <col min="9737" max="9737" width="10.5" style="412" bestFit="1" customWidth="1"/>
    <col min="9738" max="9738" width="10.125" style="412" bestFit="1" customWidth="1"/>
    <col min="9739" max="9740" width="9.625" style="412" customWidth="1"/>
    <col min="9741" max="9742" width="10.5" style="412" bestFit="1" customWidth="1"/>
    <col min="9743" max="9743" width="12.375" style="412" customWidth="1"/>
    <col min="9744" max="9744" width="2.875" style="412" customWidth="1"/>
    <col min="9745" max="9745" width="31.125" style="412" bestFit="1" customWidth="1"/>
    <col min="9746" max="9746" width="9.25" style="412" bestFit="1" customWidth="1"/>
    <col min="9747" max="9984" width="9" style="412"/>
    <col min="9985" max="9985" width="3.25" style="412" customWidth="1"/>
    <col min="9986" max="9986" width="36.875" style="412" customWidth="1"/>
    <col min="9987" max="9991" width="10.5" style="412" customWidth="1"/>
    <col min="9992" max="9992" width="10.875" style="412" bestFit="1" customWidth="1"/>
    <col min="9993" max="9993" width="10.5" style="412" bestFit="1" customWidth="1"/>
    <col min="9994" max="9994" width="10.125" style="412" bestFit="1" customWidth="1"/>
    <col min="9995" max="9996" width="9.625" style="412" customWidth="1"/>
    <col min="9997" max="9998" width="10.5" style="412" bestFit="1" customWidth="1"/>
    <col min="9999" max="9999" width="12.375" style="412" customWidth="1"/>
    <col min="10000" max="10000" width="2.875" style="412" customWidth="1"/>
    <col min="10001" max="10001" width="31.125" style="412" bestFit="1" customWidth="1"/>
    <col min="10002" max="10002" width="9.25" style="412" bestFit="1" customWidth="1"/>
    <col min="10003" max="10240" width="9" style="412"/>
    <col min="10241" max="10241" width="3.25" style="412" customWidth="1"/>
    <col min="10242" max="10242" width="36.875" style="412" customWidth="1"/>
    <col min="10243" max="10247" width="10.5" style="412" customWidth="1"/>
    <col min="10248" max="10248" width="10.875" style="412" bestFit="1" customWidth="1"/>
    <col min="10249" max="10249" width="10.5" style="412" bestFit="1" customWidth="1"/>
    <col min="10250" max="10250" width="10.125" style="412" bestFit="1" customWidth="1"/>
    <col min="10251" max="10252" width="9.625" style="412" customWidth="1"/>
    <col min="10253" max="10254" width="10.5" style="412" bestFit="1" customWidth="1"/>
    <col min="10255" max="10255" width="12.375" style="412" customWidth="1"/>
    <col min="10256" max="10256" width="2.875" style="412" customWidth="1"/>
    <col min="10257" max="10257" width="31.125" style="412" bestFit="1" customWidth="1"/>
    <col min="10258" max="10258" width="9.25" style="412" bestFit="1" customWidth="1"/>
    <col min="10259" max="10496" width="9" style="412"/>
    <col min="10497" max="10497" width="3.25" style="412" customWidth="1"/>
    <col min="10498" max="10498" width="36.875" style="412" customWidth="1"/>
    <col min="10499" max="10503" width="10.5" style="412" customWidth="1"/>
    <col min="10504" max="10504" width="10.875" style="412" bestFit="1" customWidth="1"/>
    <col min="10505" max="10505" width="10.5" style="412" bestFit="1" customWidth="1"/>
    <col min="10506" max="10506" width="10.125" style="412" bestFit="1" customWidth="1"/>
    <col min="10507" max="10508" width="9.625" style="412" customWidth="1"/>
    <col min="10509" max="10510" width="10.5" style="412" bestFit="1" customWidth="1"/>
    <col min="10511" max="10511" width="12.375" style="412" customWidth="1"/>
    <col min="10512" max="10512" width="2.875" style="412" customWidth="1"/>
    <col min="10513" max="10513" width="31.125" style="412" bestFit="1" customWidth="1"/>
    <col min="10514" max="10514" width="9.25" style="412" bestFit="1" customWidth="1"/>
    <col min="10515" max="10752" width="9" style="412"/>
    <col min="10753" max="10753" width="3.25" style="412" customWidth="1"/>
    <col min="10754" max="10754" width="36.875" style="412" customWidth="1"/>
    <col min="10755" max="10759" width="10.5" style="412" customWidth="1"/>
    <col min="10760" max="10760" width="10.875" style="412" bestFit="1" customWidth="1"/>
    <col min="10761" max="10761" width="10.5" style="412" bestFit="1" customWidth="1"/>
    <col min="10762" max="10762" width="10.125" style="412" bestFit="1" customWidth="1"/>
    <col min="10763" max="10764" width="9.625" style="412" customWidth="1"/>
    <col min="10765" max="10766" width="10.5" style="412" bestFit="1" customWidth="1"/>
    <col min="10767" max="10767" width="12.375" style="412" customWidth="1"/>
    <col min="10768" max="10768" width="2.875" style="412" customWidth="1"/>
    <col min="10769" max="10769" width="31.125" style="412" bestFit="1" customWidth="1"/>
    <col min="10770" max="10770" width="9.25" style="412" bestFit="1" customWidth="1"/>
    <col min="10771" max="11008" width="9" style="412"/>
    <col min="11009" max="11009" width="3.25" style="412" customWidth="1"/>
    <col min="11010" max="11010" width="36.875" style="412" customWidth="1"/>
    <col min="11011" max="11015" width="10.5" style="412" customWidth="1"/>
    <col min="11016" max="11016" width="10.875" style="412" bestFit="1" customWidth="1"/>
    <col min="11017" max="11017" width="10.5" style="412" bestFit="1" customWidth="1"/>
    <col min="11018" max="11018" width="10.125" style="412" bestFit="1" customWidth="1"/>
    <col min="11019" max="11020" width="9.625" style="412" customWidth="1"/>
    <col min="11021" max="11022" width="10.5" style="412" bestFit="1" customWidth="1"/>
    <col min="11023" max="11023" width="12.375" style="412" customWidth="1"/>
    <col min="11024" max="11024" width="2.875" style="412" customWidth="1"/>
    <col min="11025" max="11025" width="31.125" style="412" bestFit="1" customWidth="1"/>
    <col min="11026" max="11026" width="9.25" style="412" bestFit="1" customWidth="1"/>
    <col min="11027" max="11264" width="9" style="412"/>
    <col min="11265" max="11265" width="3.25" style="412" customWidth="1"/>
    <col min="11266" max="11266" width="36.875" style="412" customWidth="1"/>
    <col min="11267" max="11271" width="10.5" style="412" customWidth="1"/>
    <col min="11272" max="11272" width="10.875" style="412" bestFit="1" customWidth="1"/>
    <col min="11273" max="11273" width="10.5" style="412" bestFit="1" customWidth="1"/>
    <col min="11274" max="11274" width="10.125" style="412" bestFit="1" customWidth="1"/>
    <col min="11275" max="11276" width="9.625" style="412" customWidth="1"/>
    <col min="11277" max="11278" width="10.5" style="412" bestFit="1" customWidth="1"/>
    <col min="11279" max="11279" width="12.375" style="412" customWidth="1"/>
    <col min="11280" max="11280" width="2.875" style="412" customWidth="1"/>
    <col min="11281" max="11281" width="31.125" style="412" bestFit="1" customWidth="1"/>
    <col min="11282" max="11282" width="9.25" style="412" bestFit="1" customWidth="1"/>
    <col min="11283" max="11520" width="9" style="412"/>
    <col min="11521" max="11521" width="3.25" style="412" customWidth="1"/>
    <col min="11522" max="11522" width="36.875" style="412" customWidth="1"/>
    <col min="11523" max="11527" width="10.5" style="412" customWidth="1"/>
    <col min="11528" max="11528" width="10.875" style="412" bestFit="1" customWidth="1"/>
    <col min="11529" max="11529" width="10.5" style="412" bestFit="1" customWidth="1"/>
    <col min="11530" max="11530" width="10.125" style="412" bestFit="1" customWidth="1"/>
    <col min="11531" max="11532" width="9.625" style="412" customWidth="1"/>
    <col min="11533" max="11534" width="10.5" style="412" bestFit="1" customWidth="1"/>
    <col min="11535" max="11535" width="12.375" style="412" customWidth="1"/>
    <col min="11536" max="11536" width="2.875" style="412" customWidth="1"/>
    <col min="11537" max="11537" width="31.125" style="412" bestFit="1" customWidth="1"/>
    <col min="11538" max="11538" width="9.25" style="412" bestFit="1" customWidth="1"/>
    <col min="11539" max="11776" width="9" style="412"/>
    <col min="11777" max="11777" width="3.25" style="412" customWidth="1"/>
    <col min="11778" max="11778" width="36.875" style="412" customWidth="1"/>
    <col min="11779" max="11783" width="10.5" style="412" customWidth="1"/>
    <col min="11784" max="11784" width="10.875" style="412" bestFit="1" customWidth="1"/>
    <col min="11785" max="11785" width="10.5" style="412" bestFit="1" customWidth="1"/>
    <col min="11786" max="11786" width="10.125" style="412" bestFit="1" customWidth="1"/>
    <col min="11787" max="11788" width="9.625" style="412" customWidth="1"/>
    <col min="11789" max="11790" width="10.5" style="412" bestFit="1" customWidth="1"/>
    <col min="11791" max="11791" width="12.375" style="412" customWidth="1"/>
    <col min="11792" max="11792" width="2.875" style="412" customWidth="1"/>
    <col min="11793" max="11793" width="31.125" style="412" bestFit="1" customWidth="1"/>
    <col min="11794" max="11794" width="9.25" style="412" bestFit="1" customWidth="1"/>
    <col min="11795" max="12032" width="9" style="412"/>
    <col min="12033" max="12033" width="3.25" style="412" customWidth="1"/>
    <col min="12034" max="12034" width="36.875" style="412" customWidth="1"/>
    <col min="12035" max="12039" width="10.5" style="412" customWidth="1"/>
    <col min="12040" max="12040" width="10.875" style="412" bestFit="1" customWidth="1"/>
    <col min="12041" max="12041" width="10.5" style="412" bestFit="1" customWidth="1"/>
    <col min="12042" max="12042" width="10.125" style="412" bestFit="1" customWidth="1"/>
    <col min="12043" max="12044" width="9.625" style="412" customWidth="1"/>
    <col min="12045" max="12046" width="10.5" style="412" bestFit="1" customWidth="1"/>
    <col min="12047" max="12047" width="12.375" style="412" customWidth="1"/>
    <col min="12048" max="12048" width="2.875" style="412" customWidth="1"/>
    <col min="12049" max="12049" width="31.125" style="412" bestFit="1" customWidth="1"/>
    <col min="12050" max="12050" width="9.25" style="412" bestFit="1" customWidth="1"/>
    <col min="12051" max="12288" width="9" style="412"/>
    <col min="12289" max="12289" width="3.25" style="412" customWidth="1"/>
    <col min="12290" max="12290" width="36.875" style="412" customWidth="1"/>
    <col min="12291" max="12295" width="10.5" style="412" customWidth="1"/>
    <col min="12296" max="12296" width="10.875" style="412" bestFit="1" customWidth="1"/>
    <col min="12297" max="12297" width="10.5" style="412" bestFit="1" customWidth="1"/>
    <col min="12298" max="12298" width="10.125" style="412" bestFit="1" customWidth="1"/>
    <col min="12299" max="12300" width="9.625" style="412" customWidth="1"/>
    <col min="12301" max="12302" width="10.5" style="412" bestFit="1" customWidth="1"/>
    <col min="12303" max="12303" width="12.375" style="412" customWidth="1"/>
    <col min="12304" max="12304" width="2.875" style="412" customWidth="1"/>
    <col min="12305" max="12305" width="31.125" style="412" bestFit="1" customWidth="1"/>
    <col min="12306" max="12306" width="9.25" style="412" bestFit="1" customWidth="1"/>
    <col min="12307" max="12544" width="9" style="412"/>
    <col min="12545" max="12545" width="3.25" style="412" customWidth="1"/>
    <col min="12546" max="12546" width="36.875" style="412" customWidth="1"/>
    <col min="12547" max="12551" width="10.5" style="412" customWidth="1"/>
    <col min="12552" max="12552" width="10.875" style="412" bestFit="1" customWidth="1"/>
    <col min="12553" max="12553" width="10.5" style="412" bestFit="1" customWidth="1"/>
    <col min="12554" max="12554" width="10.125" style="412" bestFit="1" customWidth="1"/>
    <col min="12555" max="12556" width="9.625" style="412" customWidth="1"/>
    <col min="12557" max="12558" width="10.5" style="412" bestFit="1" customWidth="1"/>
    <col min="12559" max="12559" width="12.375" style="412" customWidth="1"/>
    <col min="12560" max="12560" width="2.875" style="412" customWidth="1"/>
    <col min="12561" max="12561" width="31.125" style="412" bestFit="1" customWidth="1"/>
    <col min="12562" max="12562" width="9.25" style="412" bestFit="1" customWidth="1"/>
    <col min="12563" max="12800" width="9" style="412"/>
    <col min="12801" max="12801" width="3.25" style="412" customWidth="1"/>
    <col min="12802" max="12802" width="36.875" style="412" customWidth="1"/>
    <col min="12803" max="12807" width="10.5" style="412" customWidth="1"/>
    <col min="12808" max="12808" width="10.875" style="412" bestFit="1" customWidth="1"/>
    <col min="12809" max="12809" width="10.5" style="412" bestFit="1" customWidth="1"/>
    <col min="12810" max="12810" width="10.125" style="412" bestFit="1" customWidth="1"/>
    <col min="12811" max="12812" width="9.625" style="412" customWidth="1"/>
    <col min="12813" max="12814" width="10.5" style="412" bestFit="1" customWidth="1"/>
    <col min="12815" max="12815" width="12.375" style="412" customWidth="1"/>
    <col min="12816" max="12816" width="2.875" style="412" customWidth="1"/>
    <col min="12817" max="12817" width="31.125" style="412" bestFit="1" customWidth="1"/>
    <col min="12818" max="12818" width="9.25" style="412" bestFit="1" customWidth="1"/>
    <col min="12819" max="13056" width="9" style="412"/>
    <col min="13057" max="13057" width="3.25" style="412" customWidth="1"/>
    <col min="13058" max="13058" width="36.875" style="412" customWidth="1"/>
    <col min="13059" max="13063" width="10.5" style="412" customWidth="1"/>
    <col min="13064" max="13064" width="10.875" style="412" bestFit="1" customWidth="1"/>
    <col min="13065" max="13065" width="10.5" style="412" bestFit="1" customWidth="1"/>
    <col min="13066" max="13066" width="10.125" style="412" bestFit="1" customWidth="1"/>
    <col min="13067" max="13068" width="9.625" style="412" customWidth="1"/>
    <col min="13069" max="13070" width="10.5" style="412" bestFit="1" customWidth="1"/>
    <col min="13071" max="13071" width="12.375" style="412" customWidth="1"/>
    <col min="13072" max="13072" width="2.875" style="412" customWidth="1"/>
    <col min="13073" max="13073" width="31.125" style="412" bestFit="1" customWidth="1"/>
    <col min="13074" max="13074" width="9.25" style="412" bestFit="1" customWidth="1"/>
    <col min="13075" max="13312" width="9" style="412"/>
    <col min="13313" max="13313" width="3.25" style="412" customWidth="1"/>
    <col min="13314" max="13314" width="36.875" style="412" customWidth="1"/>
    <col min="13315" max="13319" width="10.5" style="412" customWidth="1"/>
    <col min="13320" max="13320" width="10.875" style="412" bestFit="1" customWidth="1"/>
    <col min="13321" max="13321" width="10.5" style="412" bestFit="1" customWidth="1"/>
    <col min="13322" max="13322" width="10.125" style="412" bestFit="1" customWidth="1"/>
    <col min="13323" max="13324" width="9.625" style="412" customWidth="1"/>
    <col min="13325" max="13326" width="10.5" style="412" bestFit="1" customWidth="1"/>
    <col min="13327" max="13327" width="12.375" style="412" customWidth="1"/>
    <col min="13328" max="13328" width="2.875" style="412" customWidth="1"/>
    <col min="13329" max="13329" width="31.125" style="412" bestFit="1" customWidth="1"/>
    <col min="13330" max="13330" width="9.25" style="412" bestFit="1" customWidth="1"/>
    <col min="13331" max="13568" width="9" style="412"/>
    <col min="13569" max="13569" width="3.25" style="412" customWidth="1"/>
    <col min="13570" max="13570" width="36.875" style="412" customWidth="1"/>
    <col min="13571" max="13575" width="10.5" style="412" customWidth="1"/>
    <col min="13576" max="13576" width="10.875" style="412" bestFit="1" customWidth="1"/>
    <col min="13577" max="13577" width="10.5" style="412" bestFit="1" customWidth="1"/>
    <col min="13578" max="13578" width="10.125" style="412" bestFit="1" customWidth="1"/>
    <col min="13579" max="13580" width="9.625" style="412" customWidth="1"/>
    <col min="13581" max="13582" width="10.5" style="412" bestFit="1" customWidth="1"/>
    <col min="13583" max="13583" width="12.375" style="412" customWidth="1"/>
    <col min="13584" max="13584" width="2.875" style="412" customWidth="1"/>
    <col min="13585" max="13585" width="31.125" style="412" bestFit="1" customWidth="1"/>
    <col min="13586" max="13586" width="9.25" style="412" bestFit="1" customWidth="1"/>
    <col min="13587" max="13824" width="9" style="412"/>
    <col min="13825" max="13825" width="3.25" style="412" customWidth="1"/>
    <col min="13826" max="13826" width="36.875" style="412" customWidth="1"/>
    <col min="13827" max="13831" width="10.5" style="412" customWidth="1"/>
    <col min="13832" max="13832" width="10.875" style="412" bestFit="1" customWidth="1"/>
    <col min="13833" max="13833" width="10.5" style="412" bestFit="1" customWidth="1"/>
    <col min="13834" max="13834" width="10.125" style="412" bestFit="1" customWidth="1"/>
    <col min="13835" max="13836" width="9.625" style="412" customWidth="1"/>
    <col min="13837" max="13838" width="10.5" style="412" bestFit="1" customWidth="1"/>
    <col min="13839" max="13839" width="12.375" style="412" customWidth="1"/>
    <col min="13840" max="13840" width="2.875" style="412" customWidth="1"/>
    <col min="13841" max="13841" width="31.125" style="412" bestFit="1" customWidth="1"/>
    <col min="13842" max="13842" width="9.25" style="412" bestFit="1" customWidth="1"/>
    <col min="13843" max="14080" width="9" style="412"/>
    <col min="14081" max="14081" width="3.25" style="412" customWidth="1"/>
    <col min="14082" max="14082" width="36.875" style="412" customWidth="1"/>
    <col min="14083" max="14087" width="10.5" style="412" customWidth="1"/>
    <col min="14088" max="14088" width="10.875" style="412" bestFit="1" customWidth="1"/>
    <col min="14089" max="14089" width="10.5" style="412" bestFit="1" customWidth="1"/>
    <col min="14090" max="14090" width="10.125" style="412" bestFit="1" customWidth="1"/>
    <col min="14091" max="14092" width="9.625" style="412" customWidth="1"/>
    <col min="14093" max="14094" width="10.5" style="412" bestFit="1" customWidth="1"/>
    <col min="14095" max="14095" width="12.375" style="412" customWidth="1"/>
    <col min="14096" max="14096" width="2.875" style="412" customWidth="1"/>
    <col min="14097" max="14097" width="31.125" style="412" bestFit="1" customWidth="1"/>
    <col min="14098" max="14098" width="9.25" style="412" bestFit="1" customWidth="1"/>
    <col min="14099" max="14336" width="9" style="412"/>
    <col min="14337" max="14337" width="3.25" style="412" customWidth="1"/>
    <col min="14338" max="14338" width="36.875" style="412" customWidth="1"/>
    <col min="14339" max="14343" width="10.5" style="412" customWidth="1"/>
    <col min="14344" max="14344" width="10.875" style="412" bestFit="1" customWidth="1"/>
    <col min="14345" max="14345" width="10.5" style="412" bestFit="1" customWidth="1"/>
    <col min="14346" max="14346" width="10.125" style="412" bestFit="1" customWidth="1"/>
    <col min="14347" max="14348" width="9.625" style="412" customWidth="1"/>
    <col min="14349" max="14350" width="10.5" style="412" bestFit="1" customWidth="1"/>
    <col min="14351" max="14351" width="12.375" style="412" customWidth="1"/>
    <col min="14352" max="14352" width="2.875" style="412" customWidth="1"/>
    <col min="14353" max="14353" width="31.125" style="412" bestFit="1" customWidth="1"/>
    <col min="14354" max="14354" width="9.25" style="412" bestFit="1" customWidth="1"/>
    <col min="14355" max="14592" width="9" style="412"/>
    <col min="14593" max="14593" width="3.25" style="412" customWidth="1"/>
    <col min="14594" max="14594" width="36.875" style="412" customWidth="1"/>
    <col min="14595" max="14599" width="10.5" style="412" customWidth="1"/>
    <col min="14600" max="14600" width="10.875" style="412" bestFit="1" customWidth="1"/>
    <col min="14601" max="14601" width="10.5" style="412" bestFit="1" customWidth="1"/>
    <col min="14602" max="14602" width="10.125" style="412" bestFit="1" customWidth="1"/>
    <col min="14603" max="14604" width="9.625" style="412" customWidth="1"/>
    <col min="14605" max="14606" width="10.5" style="412" bestFit="1" customWidth="1"/>
    <col min="14607" max="14607" width="12.375" style="412" customWidth="1"/>
    <col min="14608" max="14608" width="2.875" style="412" customWidth="1"/>
    <col min="14609" max="14609" width="31.125" style="412" bestFit="1" customWidth="1"/>
    <col min="14610" max="14610" width="9.25" style="412" bestFit="1" customWidth="1"/>
    <col min="14611" max="14848" width="9" style="412"/>
    <col min="14849" max="14849" width="3.25" style="412" customWidth="1"/>
    <col min="14850" max="14850" width="36.875" style="412" customWidth="1"/>
    <col min="14851" max="14855" width="10.5" style="412" customWidth="1"/>
    <col min="14856" max="14856" width="10.875" style="412" bestFit="1" customWidth="1"/>
    <col min="14857" max="14857" width="10.5" style="412" bestFit="1" customWidth="1"/>
    <col min="14858" max="14858" width="10.125" style="412" bestFit="1" customWidth="1"/>
    <col min="14859" max="14860" width="9.625" style="412" customWidth="1"/>
    <col min="14861" max="14862" width="10.5" style="412" bestFit="1" customWidth="1"/>
    <col min="14863" max="14863" width="12.375" style="412" customWidth="1"/>
    <col min="14864" max="14864" width="2.875" style="412" customWidth="1"/>
    <col min="14865" max="14865" width="31.125" style="412" bestFit="1" customWidth="1"/>
    <col min="14866" max="14866" width="9.25" style="412" bestFit="1" customWidth="1"/>
    <col min="14867" max="15104" width="9" style="412"/>
    <col min="15105" max="15105" width="3.25" style="412" customWidth="1"/>
    <col min="15106" max="15106" width="36.875" style="412" customWidth="1"/>
    <col min="15107" max="15111" width="10.5" style="412" customWidth="1"/>
    <col min="15112" max="15112" width="10.875" style="412" bestFit="1" customWidth="1"/>
    <col min="15113" max="15113" width="10.5" style="412" bestFit="1" customWidth="1"/>
    <col min="15114" max="15114" width="10.125" style="412" bestFit="1" customWidth="1"/>
    <col min="15115" max="15116" width="9.625" style="412" customWidth="1"/>
    <col min="15117" max="15118" width="10.5" style="412" bestFit="1" customWidth="1"/>
    <col min="15119" max="15119" width="12.375" style="412" customWidth="1"/>
    <col min="15120" max="15120" width="2.875" style="412" customWidth="1"/>
    <col min="15121" max="15121" width="31.125" style="412" bestFit="1" customWidth="1"/>
    <col min="15122" max="15122" width="9.25" style="412" bestFit="1" customWidth="1"/>
    <col min="15123" max="15360" width="9" style="412"/>
    <col min="15361" max="15361" width="3.25" style="412" customWidth="1"/>
    <col min="15362" max="15362" width="36.875" style="412" customWidth="1"/>
    <col min="15363" max="15367" width="10.5" style="412" customWidth="1"/>
    <col min="15368" max="15368" width="10.875" style="412" bestFit="1" customWidth="1"/>
    <col min="15369" max="15369" width="10.5" style="412" bestFit="1" customWidth="1"/>
    <col min="15370" max="15370" width="10.125" style="412" bestFit="1" customWidth="1"/>
    <col min="15371" max="15372" width="9.625" style="412" customWidth="1"/>
    <col min="15373" max="15374" width="10.5" style="412" bestFit="1" customWidth="1"/>
    <col min="15375" max="15375" width="12.375" style="412" customWidth="1"/>
    <col min="15376" max="15376" width="2.875" style="412" customWidth="1"/>
    <col min="15377" max="15377" width="31.125" style="412" bestFit="1" customWidth="1"/>
    <col min="15378" max="15378" width="9.25" style="412" bestFit="1" customWidth="1"/>
    <col min="15379" max="15616" width="9" style="412"/>
    <col min="15617" max="15617" width="3.25" style="412" customWidth="1"/>
    <col min="15618" max="15618" width="36.875" style="412" customWidth="1"/>
    <col min="15619" max="15623" width="10.5" style="412" customWidth="1"/>
    <col min="15624" max="15624" width="10.875" style="412" bestFit="1" customWidth="1"/>
    <col min="15625" max="15625" width="10.5" style="412" bestFit="1" customWidth="1"/>
    <col min="15626" max="15626" width="10.125" style="412" bestFit="1" customWidth="1"/>
    <col min="15627" max="15628" width="9.625" style="412" customWidth="1"/>
    <col min="15629" max="15630" width="10.5" style="412" bestFit="1" customWidth="1"/>
    <col min="15631" max="15631" width="12.375" style="412" customWidth="1"/>
    <col min="15632" max="15632" width="2.875" style="412" customWidth="1"/>
    <col min="15633" max="15633" width="31.125" style="412" bestFit="1" customWidth="1"/>
    <col min="15634" max="15634" width="9.25" style="412" bestFit="1" customWidth="1"/>
    <col min="15635" max="15872" width="9" style="412"/>
    <col min="15873" max="15873" width="3.25" style="412" customWidth="1"/>
    <col min="15874" max="15874" width="36.875" style="412" customWidth="1"/>
    <col min="15875" max="15879" width="10.5" style="412" customWidth="1"/>
    <col min="15880" max="15880" width="10.875" style="412" bestFit="1" customWidth="1"/>
    <col min="15881" max="15881" width="10.5" style="412" bestFit="1" customWidth="1"/>
    <col min="15882" max="15882" width="10.125" style="412" bestFit="1" customWidth="1"/>
    <col min="15883" max="15884" width="9.625" style="412" customWidth="1"/>
    <col min="15885" max="15886" width="10.5" style="412" bestFit="1" customWidth="1"/>
    <col min="15887" max="15887" width="12.375" style="412" customWidth="1"/>
    <col min="15888" max="15888" width="2.875" style="412" customWidth="1"/>
    <col min="15889" max="15889" width="31.125" style="412" bestFit="1" customWidth="1"/>
    <col min="15890" max="15890" width="9.25" style="412" bestFit="1" customWidth="1"/>
    <col min="15891" max="16128" width="9" style="412"/>
    <col min="16129" max="16129" width="3.25" style="412" customWidth="1"/>
    <col min="16130" max="16130" width="36.875" style="412" customWidth="1"/>
    <col min="16131" max="16135" width="10.5" style="412" customWidth="1"/>
    <col min="16136" max="16136" width="10.875" style="412" bestFit="1" customWidth="1"/>
    <col min="16137" max="16137" width="10.5" style="412" bestFit="1" customWidth="1"/>
    <col min="16138" max="16138" width="10.125" style="412" bestFit="1" customWidth="1"/>
    <col min="16139" max="16140" width="9.625" style="412" customWidth="1"/>
    <col min="16141" max="16142" width="10.5" style="412" bestFit="1" customWidth="1"/>
    <col min="16143" max="16143" width="12.375" style="412" customWidth="1"/>
    <col min="16144" max="16144" width="2.875" style="412" customWidth="1"/>
    <col min="16145" max="16145" width="31.125" style="412" bestFit="1" customWidth="1"/>
    <col min="16146" max="16146" width="9.25" style="412" bestFit="1" customWidth="1"/>
    <col min="16147" max="16384" width="9" style="412"/>
  </cols>
  <sheetData>
    <row r="1" spans="1:18" s="1003" customFormat="1" ht="23.25" x14ac:dyDescent="0.5">
      <c r="A1" s="1033" t="s">
        <v>0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8" s="1003" customFormat="1" ht="23.25" x14ac:dyDescent="0.5">
      <c r="A2" s="1033" t="s">
        <v>7951</v>
      </c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</row>
    <row r="3" spans="1:18" s="1003" customFormat="1" ht="23.25" x14ac:dyDescent="0.5">
      <c r="A3" s="1034" t="s">
        <v>7952</v>
      </c>
      <c r="B3" s="1034"/>
      <c r="C3" s="1034"/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</row>
    <row r="4" spans="1:18" s="1003" customFormat="1" ht="16.5" customHeight="1" x14ac:dyDescent="0.5">
      <c r="A4" s="1004"/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</row>
    <row r="5" spans="1:18" s="1005" customFormat="1" ht="21" x14ac:dyDescent="0.45">
      <c r="A5" s="1035"/>
      <c r="B5" s="1037" t="s">
        <v>3581</v>
      </c>
      <c r="C5" s="1039" t="s">
        <v>7953</v>
      </c>
      <c r="D5" s="1039"/>
      <c r="E5" s="1039"/>
      <c r="F5" s="1039"/>
      <c r="G5" s="1039"/>
      <c r="H5" s="1039"/>
      <c r="I5" s="1039"/>
      <c r="J5" s="1039"/>
      <c r="K5" s="1039"/>
      <c r="L5" s="1039"/>
      <c r="M5" s="1039"/>
      <c r="N5" s="1040"/>
      <c r="O5" s="1041" t="s">
        <v>596</v>
      </c>
    </row>
    <row r="6" spans="1:18" s="1005" customFormat="1" ht="21" x14ac:dyDescent="0.45">
      <c r="A6" s="1036"/>
      <c r="B6" s="1038"/>
      <c r="C6" s="1006" t="s">
        <v>7954</v>
      </c>
      <c r="D6" s="1007" t="s">
        <v>7955</v>
      </c>
      <c r="E6" s="1007" t="s">
        <v>7956</v>
      </c>
      <c r="F6" s="1007" t="s">
        <v>7957</v>
      </c>
      <c r="G6" s="1007" t="s">
        <v>7958</v>
      </c>
      <c r="H6" s="1007" t="s">
        <v>7959</v>
      </c>
      <c r="I6" s="1007" t="s">
        <v>7960</v>
      </c>
      <c r="J6" s="1007" t="s">
        <v>7961</v>
      </c>
      <c r="K6" s="1007" t="s">
        <v>7962</v>
      </c>
      <c r="L6" s="1007" t="s">
        <v>7963</v>
      </c>
      <c r="M6" s="1007" t="s">
        <v>7964</v>
      </c>
      <c r="N6" s="1007" t="s">
        <v>7965</v>
      </c>
      <c r="O6" s="1042"/>
    </row>
    <row r="7" spans="1:18" s="367" customFormat="1" ht="21" x14ac:dyDescent="0.45">
      <c r="A7" s="1008">
        <v>1</v>
      </c>
      <c r="B7" s="932" t="s">
        <v>111</v>
      </c>
      <c r="C7" s="284">
        <v>75000</v>
      </c>
      <c r="D7" s="284">
        <v>200680</v>
      </c>
      <c r="E7" s="284">
        <v>4713750</v>
      </c>
      <c r="F7" s="284">
        <v>166800</v>
      </c>
      <c r="G7" s="284">
        <v>393750</v>
      </c>
      <c r="H7" s="284">
        <v>117500</v>
      </c>
      <c r="I7" s="284">
        <v>336000</v>
      </c>
      <c r="J7" s="284">
        <v>67500</v>
      </c>
      <c r="K7" s="284">
        <v>0</v>
      </c>
      <c r="L7" s="284">
        <v>0</v>
      </c>
      <c r="M7" s="284">
        <v>0</v>
      </c>
      <c r="N7" s="284">
        <v>0</v>
      </c>
      <c r="O7" s="1009">
        <f>SUM(C7:N7)</f>
        <v>6070980</v>
      </c>
      <c r="P7" s="514"/>
      <c r="R7" s="1010"/>
    </row>
    <row r="8" spans="1:18" s="367" customFormat="1" ht="21" hidden="1" x14ac:dyDescent="0.45">
      <c r="A8" s="1011">
        <f>A7+1</f>
        <v>2</v>
      </c>
      <c r="B8" s="361" t="s">
        <v>185</v>
      </c>
      <c r="C8" s="284">
        <v>0</v>
      </c>
      <c r="D8" s="284">
        <v>0</v>
      </c>
      <c r="E8" s="284">
        <v>0</v>
      </c>
      <c r="F8" s="284">
        <v>0</v>
      </c>
      <c r="G8" s="284">
        <v>0</v>
      </c>
      <c r="H8" s="284">
        <v>0</v>
      </c>
      <c r="I8" s="284">
        <v>0</v>
      </c>
      <c r="J8" s="284">
        <v>0</v>
      </c>
      <c r="K8" s="284">
        <v>0</v>
      </c>
      <c r="L8" s="284">
        <v>0</v>
      </c>
      <c r="M8" s="284">
        <v>0</v>
      </c>
      <c r="N8" s="284">
        <v>0</v>
      </c>
      <c r="O8" s="1009">
        <f t="shared" ref="O8:O34" si="0">SUM(C8:N8)</f>
        <v>0</v>
      </c>
      <c r="P8" s="514"/>
      <c r="R8" s="1010"/>
    </row>
    <row r="9" spans="1:18" s="367" customFormat="1" ht="21" hidden="1" x14ac:dyDescent="0.45">
      <c r="A9" s="1011">
        <f t="shared" ref="A9:A34" si="1">A8+1</f>
        <v>3</v>
      </c>
      <c r="B9" s="361" t="s">
        <v>205</v>
      </c>
      <c r="C9" s="284">
        <v>0</v>
      </c>
      <c r="D9" s="284">
        <v>0</v>
      </c>
      <c r="E9" s="284">
        <v>0</v>
      </c>
      <c r="F9" s="284">
        <v>0</v>
      </c>
      <c r="G9" s="284">
        <v>0</v>
      </c>
      <c r="H9" s="284">
        <v>0</v>
      </c>
      <c r="I9" s="284">
        <v>0</v>
      </c>
      <c r="J9" s="284">
        <v>0</v>
      </c>
      <c r="K9" s="284">
        <v>0</v>
      </c>
      <c r="L9" s="284">
        <v>0</v>
      </c>
      <c r="M9" s="284">
        <v>0</v>
      </c>
      <c r="N9" s="284">
        <v>0</v>
      </c>
      <c r="O9" s="1009">
        <f t="shared" si="0"/>
        <v>0</v>
      </c>
      <c r="P9" s="514"/>
      <c r="R9" s="1010"/>
    </row>
    <row r="10" spans="1:18" s="367" customFormat="1" ht="21" x14ac:dyDescent="0.45">
      <c r="A10" s="1011">
        <f t="shared" si="1"/>
        <v>4</v>
      </c>
      <c r="B10" s="361" t="s">
        <v>218</v>
      </c>
      <c r="C10" s="284">
        <v>0</v>
      </c>
      <c r="D10" s="284">
        <v>0</v>
      </c>
      <c r="E10" s="284">
        <v>52250</v>
      </c>
      <c r="F10" s="284">
        <v>111000</v>
      </c>
      <c r="G10" s="284">
        <v>156650</v>
      </c>
      <c r="H10" s="284">
        <v>463500</v>
      </c>
      <c r="I10" s="284">
        <v>877500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  <c r="O10" s="1009">
        <f t="shared" si="0"/>
        <v>1660900</v>
      </c>
      <c r="P10" s="514"/>
      <c r="R10" s="1010"/>
    </row>
    <row r="11" spans="1:18" s="367" customFormat="1" ht="21" x14ac:dyDescent="0.45">
      <c r="A11" s="1011">
        <f t="shared" si="1"/>
        <v>5</v>
      </c>
      <c r="B11" s="361" t="s">
        <v>256</v>
      </c>
      <c r="C11" s="284">
        <v>58800</v>
      </c>
      <c r="D11" s="284">
        <v>308700</v>
      </c>
      <c r="E11" s="284">
        <v>298900</v>
      </c>
      <c r="F11" s="284">
        <v>0</v>
      </c>
      <c r="G11" s="284">
        <v>215600</v>
      </c>
      <c r="H11" s="284">
        <v>823200</v>
      </c>
      <c r="I11" s="284">
        <v>508900</v>
      </c>
      <c r="J11" s="284">
        <v>4485</v>
      </c>
      <c r="K11" s="284">
        <v>0</v>
      </c>
      <c r="L11" s="284">
        <v>0</v>
      </c>
      <c r="M11" s="284">
        <v>0</v>
      </c>
      <c r="N11" s="284">
        <v>0</v>
      </c>
      <c r="O11" s="1009">
        <f t="shared" si="0"/>
        <v>2218585</v>
      </c>
      <c r="P11" s="514"/>
      <c r="R11" s="1010"/>
    </row>
    <row r="12" spans="1:18" s="367" customFormat="1" ht="21" hidden="1" x14ac:dyDescent="0.45">
      <c r="A12" s="1011">
        <f t="shared" si="1"/>
        <v>6</v>
      </c>
      <c r="B12" s="338" t="s">
        <v>487</v>
      </c>
      <c r="C12" s="284">
        <v>0</v>
      </c>
      <c r="D12" s="284">
        <v>0</v>
      </c>
      <c r="E12" s="284">
        <v>0</v>
      </c>
      <c r="F12" s="284">
        <v>0</v>
      </c>
      <c r="G12" s="284">
        <v>0</v>
      </c>
      <c r="H12" s="284">
        <v>0</v>
      </c>
      <c r="I12" s="284">
        <v>0</v>
      </c>
      <c r="J12" s="284">
        <v>0</v>
      </c>
      <c r="K12" s="284">
        <v>0</v>
      </c>
      <c r="L12" s="284">
        <v>0</v>
      </c>
      <c r="M12" s="284">
        <v>0</v>
      </c>
      <c r="N12" s="284">
        <v>0</v>
      </c>
      <c r="O12" s="1009">
        <f t="shared" si="0"/>
        <v>0</v>
      </c>
      <c r="P12" s="514"/>
      <c r="R12" s="1010"/>
    </row>
    <row r="13" spans="1:18" s="367" customFormat="1" ht="21" x14ac:dyDescent="0.45">
      <c r="A13" s="1011">
        <f t="shared" si="1"/>
        <v>7</v>
      </c>
      <c r="B13" s="338" t="s">
        <v>8157</v>
      </c>
      <c r="C13" s="284">
        <v>0</v>
      </c>
      <c r="D13" s="284">
        <v>0</v>
      </c>
      <c r="E13" s="284">
        <v>35000</v>
      </c>
      <c r="F13" s="284">
        <v>0</v>
      </c>
      <c r="G13" s="284">
        <v>0</v>
      </c>
      <c r="H13" s="284">
        <v>0</v>
      </c>
      <c r="I13" s="284">
        <v>12500</v>
      </c>
      <c r="J13" s="284">
        <v>1000</v>
      </c>
      <c r="K13" s="284">
        <v>0</v>
      </c>
      <c r="L13" s="284">
        <v>0</v>
      </c>
      <c r="M13" s="284">
        <v>0</v>
      </c>
      <c r="N13" s="284">
        <v>0</v>
      </c>
      <c r="O13" s="1009">
        <f t="shared" si="0"/>
        <v>48500</v>
      </c>
      <c r="P13" s="514"/>
      <c r="R13" s="1010"/>
    </row>
    <row r="14" spans="1:18" s="367" customFormat="1" ht="21" x14ac:dyDescent="0.45">
      <c r="A14" s="1011">
        <f t="shared" si="1"/>
        <v>8</v>
      </c>
      <c r="B14" s="338" t="s">
        <v>5901</v>
      </c>
      <c r="C14" s="284">
        <v>159000</v>
      </c>
      <c r="D14" s="284">
        <v>190191</v>
      </c>
      <c r="E14" s="284">
        <v>192500</v>
      </c>
      <c r="F14" s="284">
        <v>289300</v>
      </c>
      <c r="G14" s="284">
        <v>230200</v>
      </c>
      <c r="H14" s="284">
        <v>73800</v>
      </c>
      <c r="I14" s="284">
        <v>95600</v>
      </c>
      <c r="J14" s="284">
        <v>61100</v>
      </c>
      <c r="K14" s="284">
        <v>0</v>
      </c>
      <c r="L14" s="284">
        <v>0</v>
      </c>
      <c r="M14" s="284">
        <v>0</v>
      </c>
      <c r="N14" s="284">
        <v>0</v>
      </c>
      <c r="O14" s="1009">
        <f t="shared" si="0"/>
        <v>1291691</v>
      </c>
      <c r="P14" s="514"/>
      <c r="R14" s="1010"/>
    </row>
    <row r="15" spans="1:18" s="367" customFormat="1" ht="21" x14ac:dyDescent="0.45">
      <c r="A15" s="1011">
        <f t="shared" si="1"/>
        <v>9</v>
      </c>
      <c r="B15" s="515" t="s">
        <v>1735</v>
      </c>
      <c r="C15" s="284">
        <v>0</v>
      </c>
      <c r="D15" s="284">
        <v>0</v>
      </c>
      <c r="E15" s="284">
        <v>0</v>
      </c>
      <c r="F15" s="284">
        <v>0</v>
      </c>
      <c r="G15" s="284">
        <v>0</v>
      </c>
      <c r="H15" s="284">
        <v>687700</v>
      </c>
      <c r="I15" s="284">
        <v>45100</v>
      </c>
      <c r="J15" s="284">
        <v>2000</v>
      </c>
      <c r="K15" s="284">
        <v>0</v>
      </c>
      <c r="L15" s="284">
        <v>0</v>
      </c>
      <c r="M15" s="284">
        <v>0</v>
      </c>
      <c r="N15" s="284">
        <v>0</v>
      </c>
      <c r="O15" s="1009">
        <f t="shared" si="0"/>
        <v>734800</v>
      </c>
      <c r="P15" s="514"/>
      <c r="R15" s="1010"/>
    </row>
    <row r="16" spans="1:18" s="367" customFormat="1" ht="21" x14ac:dyDescent="0.45">
      <c r="A16" s="1011">
        <f t="shared" si="1"/>
        <v>10</v>
      </c>
      <c r="B16" s="515" t="s">
        <v>2497</v>
      </c>
      <c r="C16" s="284">
        <v>33660</v>
      </c>
      <c r="D16" s="284">
        <v>0</v>
      </c>
      <c r="E16" s="284">
        <v>0</v>
      </c>
      <c r="F16" s="284">
        <v>21200</v>
      </c>
      <c r="G16" s="284">
        <v>37800</v>
      </c>
      <c r="H16" s="284">
        <v>120000</v>
      </c>
      <c r="I16" s="284">
        <v>264400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  <c r="O16" s="1009">
        <f t="shared" si="0"/>
        <v>477060</v>
      </c>
      <c r="P16" s="514"/>
      <c r="R16" s="1010"/>
    </row>
    <row r="17" spans="1:18" s="367" customFormat="1" ht="21" x14ac:dyDescent="0.45">
      <c r="A17" s="1011">
        <f t="shared" si="1"/>
        <v>11</v>
      </c>
      <c r="B17" s="515" t="s">
        <v>6991</v>
      </c>
      <c r="C17" s="284">
        <v>0</v>
      </c>
      <c r="D17" s="284">
        <v>0</v>
      </c>
      <c r="E17" s="284">
        <v>0</v>
      </c>
      <c r="F17" s="284">
        <v>0</v>
      </c>
      <c r="G17" s="284">
        <v>0</v>
      </c>
      <c r="H17" s="284">
        <v>0</v>
      </c>
      <c r="I17" s="284">
        <v>0</v>
      </c>
      <c r="J17" s="284">
        <v>11400</v>
      </c>
      <c r="K17" s="284">
        <v>0</v>
      </c>
      <c r="L17" s="284">
        <v>0</v>
      </c>
      <c r="M17" s="284">
        <v>0</v>
      </c>
      <c r="N17" s="284">
        <v>0</v>
      </c>
      <c r="O17" s="1009">
        <f t="shared" si="0"/>
        <v>11400</v>
      </c>
      <c r="P17" s="514"/>
      <c r="R17" s="1010"/>
    </row>
    <row r="18" spans="1:18" s="367" customFormat="1" ht="21" x14ac:dyDescent="0.45">
      <c r="A18" s="1011">
        <f t="shared" si="1"/>
        <v>12</v>
      </c>
      <c r="B18" s="515" t="s">
        <v>7110</v>
      </c>
      <c r="C18" s="284">
        <v>0</v>
      </c>
      <c r="D18" s="284">
        <v>0</v>
      </c>
      <c r="E18" s="284">
        <v>0</v>
      </c>
      <c r="F18" s="284">
        <v>0</v>
      </c>
      <c r="G18" s="284">
        <v>14920</v>
      </c>
      <c r="H18" s="284">
        <v>0</v>
      </c>
      <c r="I18" s="284">
        <v>1150</v>
      </c>
      <c r="J18" s="284">
        <v>39200</v>
      </c>
      <c r="K18" s="284">
        <v>0</v>
      </c>
      <c r="L18" s="284">
        <v>0</v>
      </c>
      <c r="M18" s="284">
        <v>0</v>
      </c>
      <c r="N18" s="284">
        <v>0</v>
      </c>
      <c r="O18" s="1009">
        <f>SUM(C18:N18)</f>
        <v>55270</v>
      </c>
      <c r="P18" s="514"/>
      <c r="R18" s="1010"/>
    </row>
    <row r="19" spans="1:18" s="367" customFormat="1" ht="21" hidden="1" x14ac:dyDescent="0.45">
      <c r="A19" s="1011">
        <f t="shared" si="1"/>
        <v>13</v>
      </c>
      <c r="B19" s="361" t="s">
        <v>5979</v>
      </c>
      <c r="C19" s="284">
        <v>0</v>
      </c>
      <c r="D19" s="284">
        <v>0</v>
      </c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0</v>
      </c>
      <c r="K19" s="284">
        <v>0</v>
      </c>
      <c r="L19" s="284">
        <v>0</v>
      </c>
      <c r="M19" s="284">
        <v>0</v>
      </c>
      <c r="N19" s="284">
        <v>0</v>
      </c>
      <c r="O19" s="1009">
        <f t="shared" si="0"/>
        <v>0</v>
      </c>
      <c r="P19" s="514"/>
      <c r="R19" s="1010"/>
    </row>
    <row r="20" spans="1:18" s="367" customFormat="1" ht="21" hidden="1" x14ac:dyDescent="0.45">
      <c r="A20" s="1011">
        <f t="shared" si="1"/>
        <v>14</v>
      </c>
      <c r="B20" s="361" t="s">
        <v>5981</v>
      </c>
      <c r="C20" s="284">
        <v>0</v>
      </c>
      <c r="D20" s="284">
        <v>0</v>
      </c>
      <c r="E20" s="284">
        <v>0</v>
      </c>
      <c r="F20" s="284">
        <v>0</v>
      </c>
      <c r="G20" s="284">
        <v>0</v>
      </c>
      <c r="H20" s="284">
        <v>0</v>
      </c>
      <c r="I20" s="284">
        <v>0</v>
      </c>
      <c r="J20" s="284">
        <v>0</v>
      </c>
      <c r="K20" s="284">
        <v>0</v>
      </c>
      <c r="L20" s="284">
        <v>0</v>
      </c>
      <c r="M20" s="284">
        <v>0</v>
      </c>
      <c r="N20" s="284">
        <v>0</v>
      </c>
      <c r="O20" s="1009">
        <f t="shared" si="0"/>
        <v>0</v>
      </c>
      <c r="P20" s="514"/>
      <c r="R20" s="1010"/>
    </row>
    <row r="21" spans="1:18" s="367" customFormat="1" ht="21" hidden="1" x14ac:dyDescent="0.45">
      <c r="A21" s="1011">
        <f t="shared" si="1"/>
        <v>15</v>
      </c>
      <c r="B21" s="361" t="s">
        <v>6288</v>
      </c>
      <c r="C21" s="284">
        <v>0</v>
      </c>
      <c r="D21" s="284">
        <v>0</v>
      </c>
      <c r="E21" s="284">
        <v>0</v>
      </c>
      <c r="F21" s="284">
        <v>0</v>
      </c>
      <c r="G21" s="284">
        <v>0</v>
      </c>
      <c r="H21" s="284">
        <v>0</v>
      </c>
      <c r="I21" s="284">
        <v>0</v>
      </c>
      <c r="J21" s="284">
        <v>0</v>
      </c>
      <c r="K21" s="284">
        <v>0</v>
      </c>
      <c r="L21" s="284">
        <v>0</v>
      </c>
      <c r="M21" s="284">
        <v>0</v>
      </c>
      <c r="N21" s="284">
        <v>0</v>
      </c>
      <c r="O21" s="1009">
        <f t="shared" si="0"/>
        <v>0</v>
      </c>
      <c r="P21" s="514"/>
      <c r="R21" s="1010"/>
    </row>
    <row r="22" spans="1:18" s="367" customFormat="1" ht="21" hidden="1" x14ac:dyDescent="0.45">
      <c r="A22" s="1011">
        <f t="shared" si="1"/>
        <v>16</v>
      </c>
      <c r="B22" s="515" t="s">
        <v>6289</v>
      </c>
      <c r="C22" s="284">
        <v>0</v>
      </c>
      <c r="D22" s="284">
        <v>0</v>
      </c>
      <c r="E22" s="284">
        <v>0</v>
      </c>
      <c r="F22" s="284">
        <v>0</v>
      </c>
      <c r="G22" s="284">
        <v>0</v>
      </c>
      <c r="H22" s="284">
        <v>0</v>
      </c>
      <c r="I22" s="284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1009">
        <f t="shared" si="0"/>
        <v>0</v>
      </c>
      <c r="P22" s="514"/>
      <c r="R22" s="1010"/>
    </row>
    <row r="23" spans="1:18" s="367" customFormat="1" ht="21" hidden="1" x14ac:dyDescent="0.45">
      <c r="A23" s="1011">
        <f t="shared" si="1"/>
        <v>17</v>
      </c>
      <c r="B23" s="339" t="s">
        <v>6290</v>
      </c>
      <c r="C23" s="284">
        <v>0</v>
      </c>
      <c r="D23" s="284">
        <v>0</v>
      </c>
      <c r="E23" s="284">
        <v>0</v>
      </c>
      <c r="F23" s="284">
        <v>0</v>
      </c>
      <c r="G23" s="284">
        <v>0</v>
      </c>
      <c r="H23" s="284">
        <v>0</v>
      </c>
      <c r="I23" s="284">
        <v>0</v>
      </c>
      <c r="J23" s="284">
        <v>0</v>
      </c>
      <c r="K23" s="284">
        <v>0</v>
      </c>
      <c r="L23" s="284">
        <v>0</v>
      </c>
      <c r="M23" s="284">
        <v>0</v>
      </c>
      <c r="N23" s="284">
        <v>0</v>
      </c>
      <c r="O23" s="1009">
        <f t="shared" si="0"/>
        <v>0</v>
      </c>
      <c r="P23" s="514"/>
      <c r="R23" s="1010"/>
    </row>
    <row r="24" spans="1:18" s="367" customFormat="1" ht="21" hidden="1" x14ac:dyDescent="0.45">
      <c r="A24" s="1011">
        <f t="shared" si="1"/>
        <v>18</v>
      </c>
      <c r="B24" s="225" t="s">
        <v>6291</v>
      </c>
      <c r="C24" s="284">
        <v>0</v>
      </c>
      <c r="D24" s="284">
        <v>0</v>
      </c>
      <c r="E24" s="284">
        <v>0</v>
      </c>
      <c r="F24" s="284">
        <v>0</v>
      </c>
      <c r="G24" s="284">
        <v>0</v>
      </c>
      <c r="H24" s="284">
        <v>0</v>
      </c>
      <c r="I24" s="284">
        <v>0</v>
      </c>
      <c r="J24" s="284">
        <v>0</v>
      </c>
      <c r="K24" s="284">
        <v>0</v>
      </c>
      <c r="L24" s="284">
        <v>0</v>
      </c>
      <c r="M24" s="284">
        <v>0</v>
      </c>
      <c r="N24" s="284">
        <v>0</v>
      </c>
      <c r="O24" s="1009">
        <f t="shared" si="0"/>
        <v>0</v>
      </c>
      <c r="P24" s="514"/>
      <c r="R24" s="1010"/>
    </row>
    <row r="25" spans="1:18" s="367" customFormat="1" ht="21" x14ac:dyDescent="0.45">
      <c r="A25" s="1011">
        <f t="shared" si="1"/>
        <v>19</v>
      </c>
      <c r="B25" s="361" t="s">
        <v>5913</v>
      </c>
      <c r="C25" s="284">
        <v>0</v>
      </c>
      <c r="D25" s="284">
        <v>0</v>
      </c>
      <c r="E25" s="284">
        <v>0</v>
      </c>
      <c r="F25" s="284">
        <v>715675</v>
      </c>
      <c r="G25" s="284">
        <v>20000</v>
      </c>
      <c r="H25" s="284">
        <v>20000</v>
      </c>
      <c r="I25" s="284">
        <v>1123000</v>
      </c>
      <c r="J25" s="284">
        <v>893750</v>
      </c>
      <c r="K25" s="284">
        <v>0</v>
      </c>
      <c r="L25" s="284">
        <v>0</v>
      </c>
      <c r="M25" s="284">
        <v>0</v>
      </c>
      <c r="N25" s="284">
        <v>0</v>
      </c>
      <c r="O25" s="1009">
        <f t="shared" si="0"/>
        <v>2772425</v>
      </c>
      <c r="P25" s="514"/>
      <c r="R25" s="1010"/>
    </row>
    <row r="26" spans="1:18" s="367" customFormat="1" ht="21" hidden="1" x14ac:dyDescent="0.45">
      <c r="A26" s="1011">
        <f t="shared" si="1"/>
        <v>20</v>
      </c>
      <c r="B26" s="515" t="s">
        <v>5984</v>
      </c>
      <c r="C26" s="284">
        <v>0</v>
      </c>
      <c r="D26" s="284">
        <v>0</v>
      </c>
      <c r="E26" s="284">
        <v>0</v>
      </c>
      <c r="F26" s="284">
        <v>0</v>
      </c>
      <c r="G26" s="284">
        <v>0</v>
      </c>
      <c r="H26" s="284">
        <v>0</v>
      </c>
      <c r="I26" s="284">
        <v>0</v>
      </c>
      <c r="J26" s="284">
        <v>0</v>
      </c>
      <c r="K26" s="284">
        <v>0</v>
      </c>
      <c r="L26" s="284">
        <v>0</v>
      </c>
      <c r="M26" s="284">
        <v>0</v>
      </c>
      <c r="N26" s="284">
        <v>0</v>
      </c>
      <c r="O26" s="1009">
        <f t="shared" si="0"/>
        <v>0</v>
      </c>
      <c r="P26" s="514"/>
      <c r="R26" s="1010"/>
    </row>
    <row r="27" spans="1:18" s="367" customFormat="1" ht="21" x14ac:dyDescent="0.45">
      <c r="A27" s="1011">
        <f t="shared" si="1"/>
        <v>21</v>
      </c>
      <c r="B27" s="361" t="s">
        <v>60</v>
      </c>
      <c r="C27" s="284">
        <v>0</v>
      </c>
      <c r="D27" s="284">
        <v>0</v>
      </c>
      <c r="E27" s="284">
        <v>525000</v>
      </c>
      <c r="F27" s="284">
        <v>0</v>
      </c>
      <c r="G27" s="284">
        <v>0</v>
      </c>
      <c r="H27" s="284">
        <v>0</v>
      </c>
      <c r="I27" s="284">
        <v>0</v>
      </c>
      <c r="J27" s="284">
        <v>0</v>
      </c>
      <c r="K27" s="284">
        <v>0</v>
      </c>
      <c r="L27" s="284">
        <v>0</v>
      </c>
      <c r="M27" s="284">
        <v>0</v>
      </c>
      <c r="N27" s="284">
        <v>0</v>
      </c>
      <c r="O27" s="1009">
        <f t="shared" si="0"/>
        <v>525000</v>
      </c>
      <c r="P27" s="514"/>
      <c r="R27" s="1010"/>
    </row>
    <row r="28" spans="1:18" s="367" customFormat="1" ht="21" x14ac:dyDescent="0.45">
      <c r="A28" s="1011">
        <f t="shared" si="1"/>
        <v>22</v>
      </c>
      <c r="B28" s="515" t="s">
        <v>5989</v>
      </c>
      <c r="C28" s="284">
        <v>0</v>
      </c>
      <c r="D28" s="284">
        <v>0</v>
      </c>
      <c r="E28" s="284">
        <v>0</v>
      </c>
      <c r="F28" s="284">
        <v>0</v>
      </c>
      <c r="G28" s="284">
        <v>157500</v>
      </c>
      <c r="H28" s="284">
        <v>53200</v>
      </c>
      <c r="I28" s="284">
        <v>21100</v>
      </c>
      <c r="J28" s="284">
        <v>0</v>
      </c>
      <c r="K28" s="284">
        <v>0</v>
      </c>
      <c r="L28" s="284">
        <v>0</v>
      </c>
      <c r="M28" s="284">
        <v>0</v>
      </c>
      <c r="N28" s="284">
        <v>0</v>
      </c>
      <c r="O28" s="1009">
        <f t="shared" si="0"/>
        <v>231800</v>
      </c>
      <c r="P28" s="514"/>
      <c r="R28" s="1010"/>
    </row>
    <row r="29" spans="1:18" s="367" customFormat="1" ht="21" x14ac:dyDescent="0.45">
      <c r="A29" s="1011">
        <f t="shared" si="1"/>
        <v>23</v>
      </c>
      <c r="B29" s="361" t="s">
        <v>5991</v>
      </c>
      <c r="C29" s="284">
        <v>0</v>
      </c>
      <c r="D29" s="284">
        <v>0</v>
      </c>
      <c r="E29" s="284">
        <v>0</v>
      </c>
      <c r="F29" s="284">
        <v>0</v>
      </c>
      <c r="G29" s="284">
        <v>6128230</v>
      </c>
      <c r="H29" s="284">
        <v>258225</v>
      </c>
      <c r="I29" s="284">
        <v>31500</v>
      </c>
      <c r="J29" s="284">
        <v>0</v>
      </c>
      <c r="K29" s="284">
        <v>0</v>
      </c>
      <c r="L29" s="284">
        <v>0</v>
      </c>
      <c r="M29" s="284">
        <v>0</v>
      </c>
      <c r="N29" s="284">
        <v>0</v>
      </c>
      <c r="O29" s="1009">
        <f t="shared" si="0"/>
        <v>6417955</v>
      </c>
      <c r="P29" s="514"/>
      <c r="R29" s="1010"/>
    </row>
    <row r="30" spans="1:18" s="367" customFormat="1" ht="21" x14ac:dyDescent="0.45">
      <c r="A30" s="1011">
        <f t="shared" si="1"/>
        <v>24</v>
      </c>
      <c r="B30" s="515" t="s">
        <v>4741</v>
      </c>
      <c r="C30" s="284">
        <v>6000</v>
      </c>
      <c r="D30" s="284">
        <v>9600</v>
      </c>
      <c r="E30" s="284">
        <v>800</v>
      </c>
      <c r="F30" s="284">
        <v>169500</v>
      </c>
      <c r="G30" s="284">
        <v>83200</v>
      </c>
      <c r="H30" s="284">
        <v>98800</v>
      </c>
      <c r="I30" s="284">
        <v>44600</v>
      </c>
      <c r="J30" s="284">
        <v>11200</v>
      </c>
      <c r="K30" s="284">
        <v>0</v>
      </c>
      <c r="L30" s="284">
        <v>0</v>
      </c>
      <c r="M30" s="284">
        <v>0</v>
      </c>
      <c r="N30" s="284">
        <v>0</v>
      </c>
      <c r="O30" s="1009">
        <f t="shared" si="0"/>
        <v>423700</v>
      </c>
      <c r="P30" s="514"/>
      <c r="R30" s="1010"/>
    </row>
    <row r="31" spans="1:18" s="367" customFormat="1" ht="21" hidden="1" x14ac:dyDescent="0.45">
      <c r="A31" s="1011">
        <f t="shared" si="1"/>
        <v>25</v>
      </c>
      <c r="B31" s="361" t="s">
        <v>349</v>
      </c>
      <c r="C31" s="284">
        <v>0</v>
      </c>
      <c r="D31" s="284">
        <v>0</v>
      </c>
      <c r="E31" s="284">
        <v>0</v>
      </c>
      <c r="F31" s="284">
        <v>0</v>
      </c>
      <c r="G31" s="284">
        <v>0</v>
      </c>
      <c r="H31" s="284">
        <v>0</v>
      </c>
      <c r="I31" s="284">
        <v>0</v>
      </c>
      <c r="J31" s="284">
        <v>0</v>
      </c>
      <c r="K31" s="284">
        <v>0</v>
      </c>
      <c r="L31" s="284">
        <v>0</v>
      </c>
      <c r="M31" s="284">
        <v>0</v>
      </c>
      <c r="N31" s="284">
        <v>0</v>
      </c>
      <c r="O31" s="1009">
        <f t="shared" si="0"/>
        <v>0</v>
      </c>
      <c r="P31" s="514"/>
      <c r="R31" s="1010"/>
    </row>
    <row r="32" spans="1:18" s="367" customFormat="1" ht="21" x14ac:dyDescent="0.45">
      <c r="A32" s="1011">
        <f t="shared" si="1"/>
        <v>26</v>
      </c>
      <c r="B32" s="515" t="s">
        <v>1197</v>
      </c>
      <c r="C32" s="284">
        <v>0</v>
      </c>
      <c r="D32" s="284">
        <v>0</v>
      </c>
      <c r="E32" s="284">
        <v>0</v>
      </c>
      <c r="F32" s="284">
        <v>0</v>
      </c>
      <c r="G32" s="284">
        <v>30000</v>
      </c>
      <c r="H32" s="284">
        <v>0</v>
      </c>
      <c r="I32" s="284">
        <v>171890</v>
      </c>
      <c r="J32" s="284">
        <v>0</v>
      </c>
      <c r="K32" s="284">
        <v>0</v>
      </c>
      <c r="L32" s="284">
        <v>0</v>
      </c>
      <c r="M32" s="284">
        <v>0</v>
      </c>
      <c r="N32" s="284">
        <v>0</v>
      </c>
      <c r="O32" s="1009">
        <f t="shared" si="0"/>
        <v>201890</v>
      </c>
      <c r="P32" s="514"/>
      <c r="R32" s="1010"/>
    </row>
    <row r="33" spans="1:18" s="367" customFormat="1" ht="21" x14ac:dyDescent="0.45">
      <c r="A33" s="1011">
        <f t="shared" si="1"/>
        <v>27</v>
      </c>
      <c r="B33" s="225" t="s">
        <v>83</v>
      </c>
      <c r="C33" s="284">
        <v>808500</v>
      </c>
      <c r="D33" s="284">
        <v>4434500</v>
      </c>
      <c r="E33" s="284">
        <v>1983800</v>
      </c>
      <c r="F33" s="284">
        <v>2848900</v>
      </c>
      <c r="G33" s="284">
        <v>2856700</v>
      </c>
      <c r="H33" s="284">
        <v>2751900</v>
      </c>
      <c r="I33" s="284">
        <v>7690300</v>
      </c>
      <c r="J33" s="284">
        <v>2763600</v>
      </c>
      <c r="K33" s="284">
        <v>0</v>
      </c>
      <c r="L33" s="284">
        <v>0</v>
      </c>
      <c r="M33" s="284">
        <v>0</v>
      </c>
      <c r="N33" s="284">
        <v>0</v>
      </c>
      <c r="O33" s="1009">
        <f t="shared" si="0"/>
        <v>26138200</v>
      </c>
      <c r="P33" s="514"/>
      <c r="R33" s="1010"/>
    </row>
    <row r="34" spans="1:18" s="367" customFormat="1" ht="21" hidden="1" x14ac:dyDescent="0.45">
      <c r="A34" s="1011">
        <f t="shared" si="1"/>
        <v>28</v>
      </c>
      <c r="B34" s="225" t="s">
        <v>6013</v>
      </c>
      <c r="C34" s="284">
        <v>0</v>
      </c>
      <c r="D34" s="284">
        <v>0</v>
      </c>
      <c r="E34" s="284">
        <v>0</v>
      </c>
      <c r="F34" s="284">
        <v>0</v>
      </c>
      <c r="G34" s="284">
        <v>0</v>
      </c>
      <c r="H34" s="284">
        <v>0</v>
      </c>
      <c r="I34" s="284">
        <v>0</v>
      </c>
      <c r="J34" s="284">
        <v>0</v>
      </c>
      <c r="K34" s="284">
        <v>0</v>
      </c>
      <c r="L34" s="284">
        <v>0</v>
      </c>
      <c r="M34" s="284">
        <v>0</v>
      </c>
      <c r="N34" s="284">
        <v>0</v>
      </c>
      <c r="O34" s="1009">
        <f t="shared" si="0"/>
        <v>0</v>
      </c>
      <c r="P34" s="514"/>
      <c r="R34" s="1010"/>
    </row>
    <row r="35" spans="1:18" s="532" customFormat="1" ht="21.75" thickBot="1" x14ac:dyDescent="0.5">
      <c r="A35" s="1012"/>
      <c r="B35" s="1013" t="s">
        <v>89</v>
      </c>
      <c r="C35" s="1014">
        <f t="shared" ref="C35:L35" si="2">SUM(C7:C34)</f>
        <v>1140960</v>
      </c>
      <c r="D35" s="1015">
        <f t="shared" si="2"/>
        <v>5143671</v>
      </c>
      <c r="E35" s="1014">
        <f t="shared" si="2"/>
        <v>7802000</v>
      </c>
      <c r="F35" s="1015">
        <f t="shared" si="2"/>
        <v>4322375</v>
      </c>
      <c r="G35" s="1014">
        <f t="shared" si="2"/>
        <v>10324550</v>
      </c>
      <c r="H35" s="1015">
        <f t="shared" si="2"/>
        <v>5467825</v>
      </c>
      <c r="I35" s="1014">
        <f t="shared" si="2"/>
        <v>11223540</v>
      </c>
      <c r="J35" s="1015">
        <f t="shared" si="2"/>
        <v>3855235</v>
      </c>
      <c r="K35" s="1014">
        <f t="shared" si="2"/>
        <v>0</v>
      </c>
      <c r="L35" s="1015">
        <f t="shared" si="2"/>
        <v>0</v>
      </c>
      <c r="M35" s="1014">
        <f>SUM(M7:M34)</f>
        <v>0</v>
      </c>
      <c r="N35" s="1015">
        <f>SUM(N7:N34)</f>
        <v>0</v>
      </c>
      <c r="O35" s="1016">
        <f>SUM(O7:O34)</f>
        <v>49280156</v>
      </c>
      <c r="P35" s="514"/>
    </row>
    <row r="36" spans="1:18" s="258" customFormat="1" ht="21.75" thickTop="1" x14ac:dyDescent="0.45">
      <c r="A36" s="617" t="s">
        <v>8158</v>
      </c>
      <c r="B36" s="250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833"/>
    </row>
    <row r="37" spans="1:18" s="538" customFormat="1" ht="21" x14ac:dyDescent="0.45">
      <c r="A37" s="1018"/>
      <c r="B37" s="250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9"/>
    </row>
    <row r="38" spans="1:18" s="46" customFormat="1" ht="21" x14ac:dyDescent="0.45">
      <c r="A38" s="1019"/>
      <c r="B38" s="250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407"/>
    </row>
    <row r="39" spans="1:18" s="46" customFormat="1" ht="21" x14ac:dyDescent="0.45">
      <c r="A39" s="1019"/>
      <c r="B39" s="920"/>
      <c r="C39" s="923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  <c r="O39" s="923"/>
    </row>
    <row r="40" spans="1:18" s="46" customFormat="1" ht="21" x14ac:dyDescent="0.45">
      <c r="A40" s="1019"/>
      <c r="B40" s="92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</row>
    <row r="41" spans="1:18" s="46" customFormat="1" ht="21" x14ac:dyDescent="0.45">
      <c r="A41" s="1019"/>
      <c r="B41" s="920"/>
      <c r="C41" s="923"/>
      <c r="D41" s="923"/>
      <c r="E41" s="923"/>
      <c r="F41" s="923"/>
      <c r="G41" s="923"/>
      <c r="H41" s="923"/>
      <c r="I41" s="923"/>
      <c r="J41" s="923"/>
      <c r="K41" s="923"/>
      <c r="L41" s="923"/>
      <c r="M41" s="923"/>
      <c r="N41" s="923"/>
      <c r="O41" s="923"/>
    </row>
    <row r="42" spans="1:18" s="46" customFormat="1" ht="21" x14ac:dyDescent="0.45">
      <c r="A42" s="1019"/>
      <c r="B42" s="250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</row>
    <row r="43" spans="1:18" s="46" customFormat="1" ht="21" x14ac:dyDescent="0.45">
      <c r="A43" s="1019"/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</row>
    <row r="44" spans="1:18" s="46" customFormat="1" ht="21" x14ac:dyDescent="0.45">
      <c r="A44" s="1019"/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</row>
    <row r="45" spans="1:18" s="46" customFormat="1" ht="11.25" customHeight="1" x14ac:dyDescent="0.45">
      <c r="A45" s="1019"/>
      <c r="B45" s="250"/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</row>
    <row r="46" spans="1:18" s="46" customFormat="1" ht="21" x14ac:dyDescent="0.45">
      <c r="A46" s="1019"/>
      <c r="B46" s="250"/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</row>
    <row r="47" spans="1:18" s="46" customFormat="1" ht="21" x14ac:dyDescent="0.45">
      <c r="A47" s="1019"/>
      <c r="B47" s="250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</row>
    <row r="48" spans="1:18" x14ac:dyDescent="0.55000000000000004">
      <c r="B48" s="250"/>
      <c r="C48" s="533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33"/>
    </row>
    <row r="49" spans="1:117" x14ac:dyDescent="0.55000000000000004">
      <c r="B49" s="250"/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835"/>
    </row>
    <row r="50" spans="1:117" s="415" customFormat="1" x14ac:dyDescent="0.55000000000000004">
      <c r="A50" s="1021"/>
      <c r="B50" s="538"/>
      <c r="C50" s="538"/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835"/>
      <c r="P50" s="412"/>
      <c r="Q50" s="412"/>
      <c r="R50" s="412"/>
      <c r="S50" s="412"/>
      <c r="T50" s="412"/>
      <c r="U50" s="412"/>
      <c r="V50" s="412"/>
      <c r="W50" s="412"/>
      <c r="X50" s="412"/>
      <c r="Y50" s="412"/>
      <c r="Z50" s="412"/>
      <c r="AA50" s="412"/>
      <c r="AB50" s="412"/>
      <c r="AC50" s="412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2"/>
      <c r="AS50" s="412"/>
      <c r="AT50" s="412"/>
      <c r="AU50" s="412"/>
      <c r="AV50" s="412"/>
      <c r="AW50" s="412"/>
      <c r="AX50" s="412"/>
      <c r="AY50" s="412"/>
      <c r="AZ50" s="412"/>
      <c r="BA50" s="412"/>
      <c r="BB50" s="412"/>
      <c r="BC50" s="412"/>
      <c r="BD50" s="412"/>
      <c r="BE50" s="412"/>
      <c r="BF50" s="412"/>
      <c r="BG50" s="412"/>
      <c r="BH50" s="412"/>
      <c r="BI50" s="412"/>
      <c r="BJ50" s="412"/>
      <c r="BK50" s="412"/>
      <c r="BL50" s="412"/>
      <c r="BM50" s="412"/>
      <c r="BN50" s="412"/>
      <c r="BO50" s="412"/>
      <c r="BP50" s="412"/>
      <c r="BQ50" s="412"/>
      <c r="BR50" s="412"/>
      <c r="BS50" s="412"/>
      <c r="BT50" s="412"/>
      <c r="BU50" s="412"/>
      <c r="BV50" s="412"/>
      <c r="BW50" s="412"/>
      <c r="BX50" s="412"/>
      <c r="BY50" s="412"/>
      <c r="BZ50" s="412"/>
      <c r="CA50" s="412"/>
      <c r="CB50" s="412"/>
      <c r="CC50" s="412"/>
      <c r="CD50" s="412"/>
      <c r="CE50" s="412"/>
      <c r="CF50" s="412"/>
      <c r="CG50" s="412"/>
      <c r="CH50" s="412"/>
      <c r="CI50" s="412"/>
      <c r="CJ50" s="412"/>
      <c r="CK50" s="412"/>
      <c r="CL50" s="412"/>
      <c r="CM50" s="412"/>
      <c r="CN50" s="412"/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</row>
    <row r="51" spans="1:117" s="415" customFormat="1" x14ac:dyDescent="0.55000000000000004">
      <c r="A51" s="1021"/>
      <c r="B51" s="422"/>
      <c r="C51" s="422"/>
      <c r="D51" s="407"/>
      <c r="E51" s="737"/>
      <c r="F51" s="737"/>
      <c r="G51" s="46"/>
      <c r="H51" s="46"/>
      <c r="I51" s="46"/>
      <c r="J51" s="46"/>
      <c r="K51" s="46"/>
      <c r="L51" s="46"/>
      <c r="M51" s="46"/>
      <c r="N51" s="46"/>
      <c r="O51" s="835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12"/>
      <c r="AL51" s="412"/>
      <c r="AM51" s="412"/>
      <c r="AN51" s="412"/>
      <c r="AO51" s="412"/>
      <c r="AP51" s="412"/>
      <c r="AQ51" s="412"/>
      <c r="AR51" s="412"/>
      <c r="AS51" s="412"/>
      <c r="AT51" s="412"/>
      <c r="AU51" s="412"/>
      <c r="AV51" s="412"/>
      <c r="AW51" s="412"/>
      <c r="AX51" s="412"/>
      <c r="AY51" s="412"/>
      <c r="AZ51" s="412"/>
      <c r="BA51" s="412"/>
      <c r="BB51" s="412"/>
      <c r="BC51" s="412"/>
      <c r="BD51" s="412"/>
      <c r="BE51" s="412"/>
      <c r="BF51" s="412"/>
      <c r="BG51" s="412"/>
      <c r="BH51" s="412"/>
      <c r="BI51" s="412"/>
      <c r="BJ51" s="412"/>
      <c r="BK51" s="412"/>
      <c r="BL51" s="412"/>
      <c r="BM51" s="412"/>
      <c r="BN51" s="412"/>
      <c r="BO51" s="412"/>
      <c r="BP51" s="412"/>
      <c r="BQ51" s="412"/>
      <c r="BR51" s="412"/>
      <c r="BS51" s="412"/>
      <c r="BT51" s="412"/>
      <c r="BU51" s="412"/>
      <c r="BV51" s="412"/>
      <c r="BW51" s="412"/>
      <c r="BX51" s="412"/>
      <c r="BY51" s="412"/>
      <c r="BZ51" s="412"/>
      <c r="CA51" s="412"/>
      <c r="CB51" s="412"/>
      <c r="CC51" s="412"/>
      <c r="CD51" s="412"/>
      <c r="CE51" s="412"/>
      <c r="CF51" s="412"/>
      <c r="CG51" s="412"/>
      <c r="CH51" s="412"/>
      <c r="CI51" s="412"/>
      <c r="CJ51" s="412"/>
      <c r="CK51" s="412"/>
      <c r="CL51" s="412"/>
      <c r="CM51" s="412"/>
      <c r="CN51" s="412"/>
      <c r="CO51" s="412"/>
      <c r="CP51" s="412"/>
      <c r="CQ51" s="412"/>
      <c r="CR51" s="412"/>
      <c r="CS51" s="412"/>
      <c r="CT51" s="412"/>
      <c r="CU51" s="412"/>
      <c r="CV51" s="412"/>
      <c r="CW51" s="412"/>
      <c r="CX51" s="412"/>
      <c r="CY51" s="412"/>
      <c r="CZ51" s="412"/>
      <c r="DA51" s="412"/>
      <c r="DB51" s="412"/>
      <c r="DC51" s="412"/>
      <c r="DD51" s="412"/>
      <c r="DE51" s="412"/>
      <c r="DF51" s="412"/>
      <c r="DG51" s="412"/>
      <c r="DH51" s="412"/>
      <c r="DI51" s="412"/>
      <c r="DJ51" s="412"/>
      <c r="DK51" s="412"/>
      <c r="DL51" s="412"/>
      <c r="DM51" s="412"/>
    </row>
    <row r="52" spans="1:117" s="415" customFormat="1" x14ac:dyDescent="0.55000000000000004">
      <c r="A52" s="1021"/>
      <c r="B52" s="422"/>
      <c r="C52" s="422"/>
      <c r="D52" s="407"/>
      <c r="E52" s="407"/>
      <c r="F52" s="407"/>
      <c r="G52" s="46"/>
      <c r="H52" s="46"/>
      <c r="I52" s="46"/>
      <c r="J52" s="46"/>
      <c r="K52" s="46"/>
      <c r="L52" s="46"/>
      <c r="M52" s="46"/>
      <c r="N52" s="46"/>
      <c r="O52" s="835"/>
      <c r="P52" s="412"/>
      <c r="Q52" s="412"/>
      <c r="R52" s="412"/>
      <c r="S52" s="412"/>
      <c r="T52" s="412"/>
      <c r="U52" s="412"/>
      <c r="V52" s="412"/>
      <c r="W52" s="412"/>
      <c r="X52" s="412"/>
      <c r="Y52" s="412"/>
      <c r="Z52" s="412"/>
      <c r="AA52" s="412"/>
      <c r="AB52" s="412"/>
      <c r="AC52" s="412"/>
      <c r="AD52" s="412"/>
      <c r="AE52" s="412"/>
      <c r="AF52" s="412"/>
      <c r="AG52" s="412"/>
      <c r="AH52" s="412"/>
      <c r="AI52" s="412"/>
      <c r="AJ52" s="412"/>
      <c r="AK52" s="412"/>
      <c r="AL52" s="412"/>
      <c r="AM52" s="412"/>
      <c r="AN52" s="412"/>
      <c r="AO52" s="412"/>
      <c r="AP52" s="412"/>
      <c r="AQ52" s="412"/>
      <c r="AR52" s="412"/>
      <c r="AS52" s="412"/>
      <c r="AT52" s="412"/>
      <c r="AU52" s="412"/>
      <c r="AV52" s="412"/>
      <c r="AW52" s="412"/>
      <c r="AX52" s="412"/>
      <c r="AY52" s="412"/>
      <c r="AZ52" s="412"/>
      <c r="BA52" s="412"/>
      <c r="BB52" s="412"/>
      <c r="BC52" s="412"/>
      <c r="BD52" s="412"/>
      <c r="BE52" s="412"/>
      <c r="BF52" s="412"/>
      <c r="BG52" s="412"/>
      <c r="BH52" s="412"/>
      <c r="BI52" s="412"/>
      <c r="BJ52" s="412"/>
      <c r="BK52" s="412"/>
      <c r="BL52" s="412"/>
      <c r="BM52" s="412"/>
      <c r="BN52" s="412"/>
      <c r="BO52" s="412"/>
      <c r="BP52" s="412"/>
      <c r="BQ52" s="412"/>
      <c r="BR52" s="412"/>
      <c r="BS52" s="412"/>
      <c r="BT52" s="412"/>
      <c r="BU52" s="412"/>
      <c r="BV52" s="412"/>
      <c r="BW52" s="412"/>
      <c r="BX52" s="412"/>
      <c r="BY52" s="412"/>
      <c r="BZ52" s="412"/>
      <c r="CA52" s="412"/>
      <c r="CB52" s="412"/>
      <c r="CC52" s="412"/>
      <c r="CD52" s="412"/>
      <c r="CE52" s="412"/>
      <c r="CF52" s="412"/>
      <c r="CG52" s="412"/>
      <c r="CH52" s="412"/>
      <c r="CI52" s="412"/>
      <c r="CJ52" s="412"/>
      <c r="CK52" s="412"/>
      <c r="CL52" s="412"/>
      <c r="CM52" s="412"/>
      <c r="CN52" s="412"/>
      <c r="CO52" s="412"/>
      <c r="CP52" s="412"/>
      <c r="CQ52" s="412"/>
      <c r="CR52" s="412"/>
      <c r="CS52" s="412"/>
      <c r="CT52" s="412"/>
      <c r="CU52" s="412"/>
      <c r="CV52" s="412"/>
      <c r="CW52" s="412"/>
      <c r="CX52" s="412"/>
      <c r="CY52" s="412"/>
      <c r="CZ52" s="412"/>
      <c r="DA52" s="412"/>
      <c r="DB52" s="412"/>
      <c r="DC52" s="412"/>
      <c r="DD52" s="412"/>
      <c r="DE52" s="412"/>
      <c r="DF52" s="412"/>
      <c r="DG52" s="412"/>
      <c r="DH52" s="412"/>
      <c r="DI52" s="412"/>
      <c r="DJ52" s="412"/>
      <c r="DK52" s="412"/>
      <c r="DL52" s="412"/>
      <c r="DM52" s="412"/>
    </row>
    <row r="53" spans="1:117" s="415" customFormat="1" x14ac:dyDescent="0.55000000000000004">
      <c r="A53" s="1021"/>
      <c r="B53" s="356"/>
      <c r="C53" s="46"/>
      <c r="D53" s="407"/>
      <c r="E53" s="407"/>
      <c r="F53" s="407"/>
      <c r="G53" s="46"/>
      <c r="H53" s="46"/>
      <c r="I53" s="46"/>
      <c r="J53" s="46"/>
      <c r="K53" s="46"/>
      <c r="L53" s="46"/>
      <c r="M53" s="46"/>
      <c r="N53" s="46"/>
      <c r="O53" s="835"/>
      <c r="P53" s="412"/>
      <c r="Q53" s="412"/>
      <c r="R53" s="412"/>
      <c r="S53" s="412"/>
      <c r="T53" s="412"/>
      <c r="U53" s="412"/>
      <c r="V53" s="412"/>
      <c r="W53" s="412"/>
      <c r="X53" s="412"/>
      <c r="Y53" s="412"/>
      <c r="Z53" s="412"/>
      <c r="AA53" s="412"/>
      <c r="AB53" s="412"/>
      <c r="AC53" s="412"/>
      <c r="AD53" s="412"/>
      <c r="AE53" s="412"/>
      <c r="AF53" s="412"/>
      <c r="AG53" s="412"/>
      <c r="AH53" s="412"/>
      <c r="AI53" s="412"/>
      <c r="AJ53" s="412"/>
      <c r="AK53" s="412"/>
      <c r="AL53" s="412"/>
      <c r="AM53" s="412"/>
      <c r="AN53" s="412"/>
      <c r="AO53" s="412"/>
      <c r="AP53" s="412"/>
      <c r="AQ53" s="412"/>
      <c r="AR53" s="412"/>
      <c r="AS53" s="412"/>
      <c r="AT53" s="412"/>
      <c r="AU53" s="412"/>
      <c r="AV53" s="412"/>
      <c r="AW53" s="412"/>
      <c r="AX53" s="412"/>
      <c r="AY53" s="412"/>
      <c r="AZ53" s="412"/>
      <c r="BA53" s="412"/>
      <c r="BB53" s="412"/>
      <c r="BC53" s="412"/>
      <c r="BD53" s="412"/>
      <c r="BE53" s="412"/>
      <c r="BF53" s="412"/>
      <c r="BG53" s="412"/>
      <c r="BH53" s="412"/>
      <c r="BI53" s="412"/>
      <c r="BJ53" s="412"/>
      <c r="BK53" s="412"/>
      <c r="BL53" s="412"/>
      <c r="BM53" s="412"/>
      <c r="BN53" s="412"/>
      <c r="BO53" s="412"/>
      <c r="BP53" s="412"/>
      <c r="BQ53" s="412"/>
      <c r="BR53" s="412"/>
      <c r="BS53" s="412"/>
      <c r="BT53" s="412"/>
      <c r="BU53" s="412"/>
      <c r="BV53" s="412"/>
      <c r="BW53" s="412"/>
      <c r="BX53" s="412"/>
      <c r="BY53" s="412"/>
      <c r="BZ53" s="412"/>
      <c r="CA53" s="412"/>
      <c r="CB53" s="412"/>
      <c r="CC53" s="412"/>
      <c r="CD53" s="412"/>
      <c r="CE53" s="412"/>
      <c r="CF53" s="412"/>
      <c r="CG53" s="412"/>
      <c r="CH53" s="412"/>
      <c r="CI53" s="412"/>
      <c r="CJ53" s="412"/>
      <c r="CK53" s="412"/>
      <c r="CL53" s="412"/>
      <c r="CM53" s="412"/>
      <c r="CN53" s="412"/>
      <c r="CO53" s="412"/>
      <c r="CP53" s="412"/>
      <c r="CQ53" s="412"/>
      <c r="CR53" s="412"/>
      <c r="CS53" s="412"/>
      <c r="CT53" s="412"/>
      <c r="CU53" s="412"/>
      <c r="CV53" s="412"/>
      <c r="CW53" s="412"/>
      <c r="CX53" s="412"/>
      <c r="CY53" s="412"/>
      <c r="CZ53" s="412"/>
      <c r="DA53" s="412"/>
      <c r="DB53" s="412"/>
      <c r="DC53" s="412"/>
      <c r="DD53" s="412"/>
      <c r="DE53" s="412"/>
      <c r="DF53" s="412"/>
      <c r="DG53" s="412"/>
      <c r="DH53" s="412"/>
      <c r="DI53" s="412"/>
      <c r="DJ53" s="412"/>
      <c r="DK53" s="412"/>
      <c r="DL53" s="412"/>
      <c r="DM53" s="412"/>
    </row>
    <row r="54" spans="1:117" s="415" customFormat="1" x14ac:dyDescent="0.55000000000000004">
      <c r="A54" s="1021"/>
      <c r="B54" s="356"/>
      <c r="C54" s="46"/>
      <c r="D54" s="407"/>
      <c r="E54" s="407"/>
      <c r="F54" s="407"/>
      <c r="G54" s="46"/>
      <c r="H54" s="46"/>
      <c r="I54" s="46"/>
      <c r="J54" s="46"/>
      <c r="K54" s="46"/>
      <c r="L54" s="46"/>
      <c r="M54" s="46"/>
      <c r="N54" s="46"/>
      <c r="O54" s="835"/>
      <c r="P54" s="412"/>
      <c r="Q54" s="412"/>
      <c r="R54" s="412"/>
      <c r="S54" s="412"/>
      <c r="T54" s="412"/>
      <c r="U54" s="412"/>
      <c r="V54" s="412"/>
      <c r="W54" s="412"/>
      <c r="X54" s="412"/>
      <c r="Y54" s="412"/>
      <c r="Z54" s="412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2"/>
      <c r="AN54" s="412"/>
      <c r="AO54" s="412"/>
      <c r="AP54" s="412"/>
      <c r="AQ54" s="412"/>
      <c r="AR54" s="412"/>
      <c r="AS54" s="412"/>
      <c r="AT54" s="412"/>
      <c r="AU54" s="412"/>
      <c r="AV54" s="412"/>
      <c r="AW54" s="412"/>
      <c r="AX54" s="412"/>
      <c r="AY54" s="412"/>
      <c r="AZ54" s="412"/>
      <c r="BA54" s="412"/>
      <c r="BB54" s="412"/>
      <c r="BC54" s="412"/>
      <c r="BD54" s="412"/>
      <c r="BE54" s="412"/>
      <c r="BF54" s="412"/>
      <c r="BG54" s="412"/>
      <c r="BH54" s="412"/>
      <c r="BI54" s="412"/>
      <c r="BJ54" s="412"/>
      <c r="BK54" s="412"/>
      <c r="BL54" s="412"/>
      <c r="BM54" s="412"/>
      <c r="BN54" s="412"/>
      <c r="BO54" s="412"/>
      <c r="BP54" s="412"/>
      <c r="BQ54" s="412"/>
      <c r="BR54" s="412"/>
      <c r="BS54" s="412"/>
      <c r="BT54" s="412"/>
      <c r="BU54" s="412"/>
      <c r="BV54" s="412"/>
      <c r="BW54" s="412"/>
      <c r="BX54" s="412"/>
      <c r="BY54" s="412"/>
      <c r="BZ54" s="412"/>
      <c r="CA54" s="412"/>
      <c r="CB54" s="412"/>
      <c r="CC54" s="412"/>
      <c r="CD54" s="412"/>
      <c r="CE54" s="412"/>
      <c r="CF54" s="412"/>
      <c r="CG54" s="412"/>
      <c r="CH54" s="412"/>
      <c r="CI54" s="412"/>
      <c r="CJ54" s="412"/>
      <c r="CK54" s="412"/>
      <c r="CL54" s="412"/>
      <c r="CM54" s="412"/>
      <c r="CN54" s="412"/>
      <c r="CO54" s="412"/>
      <c r="CP54" s="412"/>
      <c r="CQ54" s="412"/>
      <c r="CR54" s="412"/>
      <c r="CS54" s="412"/>
      <c r="CT54" s="412"/>
      <c r="CU54" s="412"/>
      <c r="CV54" s="412"/>
      <c r="CW54" s="412"/>
      <c r="CX54" s="412"/>
      <c r="CY54" s="412"/>
      <c r="CZ54" s="412"/>
      <c r="DA54" s="412"/>
      <c r="DB54" s="412"/>
      <c r="DC54" s="412"/>
      <c r="DD54" s="412"/>
      <c r="DE54" s="412"/>
      <c r="DF54" s="412"/>
      <c r="DG54" s="412"/>
      <c r="DH54" s="412"/>
      <c r="DI54" s="412"/>
      <c r="DJ54" s="412"/>
      <c r="DK54" s="412"/>
      <c r="DL54" s="412"/>
      <c r="DM54" s="412"/>
    </row>
    <row r="55" spans="1:117" s="415" customFormat="1" x14ac:dyDescent="0.55000000000000004">
      <c r="A55" s="1021"/>
      <c r="B55" s="422"/>
      <c r="C55" s="422"/>
      <c r="D55" s="407"/>
      <c r="E55" s="407"/>
      <c r="F55" s="407"/>
      <c r="G55" s="46"/>
      <c r="H55" s="46"/>
      <c r="I55" s="46"/>
      <c r="J55" s="46"/>
      <c r="K55" s="46"/>
      <c r="L55" s="46"/>
      <c r="M55" s="46"/>
      <c r="N55" s="46"/>
      <c r="O55" s="835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  <c r="AO55" s="412"/>
      <c r="AP55" s="412"/>
      <c r="AQ55" s="412"/>
      <c r="AR55" s="412"/>
      <c r="AS55" s="412"/>
      <c r="AT55" s="412"/>
      <c r="AU55" s="412"/>
      <c r="AV55" s="412"/>
      <c r="AW55" s="412"/>
      <c r="AX55" s="412"/>
      <c r="AY55" s="412"/>
      <c r="AZ55" s="412"/>
      <c r="BA55" s="412"/>
      <c r="BB55" s="412"/>
      <c r="BC55" s="412"/>
      <c r="BD55" s="412"/>
      <c r="BE55" s="412"/>
      <c r="BF55" s="412"/>
      <c r="BG55" s="412"/>
      <c r="BH55" s="412"/>
      <c r="BI55" s="412"/>
      <c r="BJ55" s="412"/>
      <c r="BK55" s="412"/>
      <c r="BL55" s="412"/>
      <c r="BM55" s="412"/>
      <c r="BN55" s="412"/>
      <c r="BO55" s="412"/>
      <c r="BP55" s="412"/>
      <c r="BQ55" s="412"/>
      <c r="BR55" s="412"/>
      <c r="BS55" s="412"/>
      <c r="BT55" s="412"/>
      <c r="BU55" s="412"/>
      <c r="BV55" s="412"/>
      <c r="BW55" s="412"/>
      <c r="BX55" s="412"/>
      <c r="BY55" s="412"/>
      <c r="BZ55" s="412"/>
      <c r="CA55" s="412"/>
      <c r="CB55" s="412"/>
      <c r="CC55" s="412"/>
      <c r="CD55" s="412"/>
      <c r="CE55" s="412"/>
      <c r="CF55" s="412"/>
      <c r="CG55" s="412"/>
      <c r="CH55" s="412"/>
      <c r="CI55" s="412"/>
      <c r="CJ55" s="412"/>
      <c r="CK55" s="412"/>
      <c r="CL55" s="412"/>
      <c r="CM55" s="412"/>
      <c r="CN55" s="412"/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</row>
    <row r="56" spans="1:117" s="415" customFormat="1" x14ac:dyDescent="0.55000000000000004">
      <c r="A56" s="1021"/>
      <c r="B56" s="356"/>
      <c r="C56" s="46"/>
      <c r="D56" s="407"/>
      <c r="E56" s="407"/>
      <c r="F56" s="407"/>
      <c r="G56" s="46"/>
      <c r="H56" s="46"/>
      <c r="I56" s="46"/>
      <c r="J56" s="46"/>
      <c r="K56" s="46"/>
      <c r="L56" s="46"/>
      <c r="M56" s="46"/>
      <c r="N56" s="46"/>
      <c r="P56" s="412"/>
      <c r="Q56" s="412"/>
      <c r="R56" s="412"/>
      <c r="S56" s="412"/>
      <c r="T56" s="412"/>
      <c r="U56" s="412"/>
      <c r="V56" s="412"/>
      <c r="W56" s="412"/>
      <c r="X56" s="412"/>
      <c r="Y56" s="412"/>
      <c r="Z56" s="412"/>
      <c r="AA56" s="412"/>
      <c r="AB56" s="412"/>
      <c r="AC56" s="412"/>
      <c r="AD56" s="412"/>
      <c r="AE56" s="412"/>
      <c r="AF56" s="412"/>
      <c r="AG56" s="412"/>
      <c r="AH56" s="412"/>
      <c r="AI56" s="412"/>
      <c r="AJ56" s="412"/>
      <c r="AK56" s="412"/>
      <c r="AL56" s="412"/>
      <c r="AM56" s="412"/>
      <c r="AN56" s="412"/>
      <c r="AO56" s="412"/>
      <c r="AP56" s="412"/>
      <c r="AQ56" s="412"/>
      <c r="AR56" s="412"/>
      <c r="AS56" s="412"/>
      <c r="AT56" s="412"/>
      <c r="AU56" s="412"/>
      <c r="AV56" s="412"/>
      <c r="AW56" s="412"/>
      <c r="AX56" s="412"/>
      <c r="AY56" s="412"/>
      <c r="AZ56" s="412"/>
      <c r="BA56" s="412"/>
      <c r="BB56" s="412"/>
      <c r="BC56" s="412"/>
      <c r="BD56" s="412"/>
      <c r="BE56" s="412"/>
      <c r="BF56" s="412"/>
      <c r="BG56" s="412"/>
      <c r="BH56" s="412"/>
      <c r="BI56" s="412"/>
      <c r="BJ56" s="412"/>
      <c r="BK56" s="412"/>
      <c r="BL56" s="412"/>
      <c r="BM56" s="412"/>
      <c r="BN56" s="412"/>
      <c r="BO56" s="412"/>
      <c r="BP56" s="412"/>
      <c r="BQ56" s="412"/>
      <c r="BR56" s="412"/>
      <c r="BS56" s="412"/>
      <c r="BT56" s="412"/>
      <c r="BU56" s="412"/>
      <c r="BV56" s="412"/>
      <c r="BW56" s="412"/>
      <c r="BX56" s="412"/>
      <c r="BY56" s="412"/>
      <c r="BZ56" s="412"/>
      <c r="CA56" s="412"/>
      <c r="CB56" s="412"/>
      <c r="CC56" s="412"/>
      <c r="CD56" s="412"/>
      <c r="CE56" s="412"/>
      <c r="CF56" s="412"/>
      <c r="CG56" s="412"/>
      <c r="CH56" s="412"/>
      <c r="CI56" s="412"/>
      <c r="CJ56" s="412"/>
      <c r="CK56" s="412"/>
      <c r="CL56" s="412"/>
      <c r="CM56" s="412"/>
      <c r="CN56" s="412"/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</row>
    <row r="57" spans="1:117" s="415" customFormat="1" x14ac:dyDescent="0.55000000000000004">
      <c r="A57" s="1021"/>
      <c r="B57" s="356"/>
      <c r="C57" s="46"/>
      <c r="D57" s="407"/>
      <c r="E57" s="407"/>
      <c r="F57" s="407"/>
      <c r="G57" s="46"/>
      <c r="H57" s="46"/>
      <c r="I57" s="46"/>
      <c r="J57" s="46"/>
      <c r="K57" s="46"/>
      <c r="L57" s="46"/>
      <c r="M57" s="46"/>
      <c r="N57" s="46"/>
      <c r="P57" s="412"/>
      <c r="Q57" s="412"/>
      <c r="R57" s="412"/>
      <c r="S57" s="412"/>
      <c r="T57" s="412"/>
      <c r="U57" s="412"/>
      <c r="V57" s="412"/>
      <c r="W57" s="412"/>
      <c r="X57" s="412"/>
      <c r="Y57" s="412"/>
      <c r="Z57" s="412"/>
      <c r="AA57" s="412"/>
      <c r="AB57" s="412"/>
      <c r="AC57" s="412"/>
      <c r="AD57" s="412"/>
      <c r="AE57" s="412"/>
      <c r="AF57" s="412"/>
      <c r="AG57" s="412"/>
      <c r="AH57" s="412"/>
      <c r="AI57" s="412"/>
      <c r="AJ57" s="412"/>
      <c r="AK57" s="412"/>
      <c r="AL57" s="412"/>
      <c r="AM57" s="412"/>
      <c r="AN57" s="412"/>
      <c r="AO57" s="412"/>
      <c r="AP57" s="412"/>
      <c r="AQ57" s="412"/>
      <c r="AR57" s="412"/>
      <c r="AS57" s="412"/>
      <c r="AT57" s="412"/>
      <c r="AU57" s="412"/>
      <c r="AV57" s="412"/>
      <c r="AW57" s="412"/>
      <c r="AX57" s="412"/>
      <c r="AY57" s="412"/>
      <c r="AZ57" s="412"/>
      <c r="BA57" s="412"/>
      <c r="BB57" s="412"/>
      <c r="BC57" s="412"/>
      <c r="BD57" s="412"/>
      <c r="BE57" s="412"/>
      <c r="BF57" s="412"/>
      <c r="BG57" s="412"/>
      <c r="BH57" s="412"/>
      <c r="BI57" s="412"/>
      <c r="BJ57" s="412"/>
      <c r="BK57" s="412"/>
      <c r="BL57" s="412"/>
      <c r="BM57" s="412"/>
      <c r="BN57" s="412"/>
      <c r="BO57" s="412"/>
      <c r="BP57" s="412"/>
      <c r="BQ57" s="412"/>
      <c r="BR57" s="412"/>
      <c r="BS57" s="412"/>
      <c r="BT57" s="412"/>
      <c r="BU57" s="412"/>
      <c r="BV57" s="412"/>
      <c r="BW57" s="412"/>
      <c r="BX57" s="412"/>
      <c r="BY57" s="412"/>
      <c r="BZ57" s="412"/>
      <c r="CA57" s="412"/>
      <c r="CB57" s="412"/>
      <c r="CC57" s="412"/>
      <c r="CD57" s="412"/>
      <c r="CE57" s="412"/>
      <c r="CF57" s="412"/>
      <c r="CG57" s="412"/>
      <c r="CH57" s="412"/>
      <c r="CI57" s="412"/>
      <c r="CJ57" s="412"/>
      <c r="CK57" s="412"/>
      <c r="CL57" s="412"/>
      <c r="CM57" s="412"/>
      <c r="CN57" s="412"/>
      <c r="CO57" s="412"/>
      <c r="CP57" s="412"/>
      <c r="CQ57" s="412"/>
      <c r="CR57" s="412"/>
      <c r="CS57" s="412"/>
      <c r="CT57" s="412"/>
      <c r="CU57" s="412"/>
      <c r="CV57" s="412"/>
      <c r="CW57" s="412"/>
      <c r="CX57" s="412"/>
      <c r="CY57" s="412"/>
      <c r="CZ57" s="412"/>
      <c r="DA57" s="412"/>
      <c r="DB57" s="412"/>
      <c r="DC57" s="412"/>
      <c r="DD57" s="412"/>
      <c r="DE57" s="412"/>
      <c r="DF57" s="412"/>
      <c r="DG57" s="412"/>
      <c r="DH57" s="412"/>
      <c r="DI57" s="412"/>
      <c r="DJ57" s="412"/>
      <c r="DK57" s="412"/>
      <c r="DL57" s="412"/>
      <c r="DM57" s="412"/>
    </row>
    <row r="58" spans="1:117" s="415" customFormat="1" x14ac:dyDescent="0.55000000000000004">
      <c r="A58" s="1021"/>
      <c r="B58" s="356"/>
      <c r="C58" s="356"/>
      <c r="D58" s="407"/>
      <c r="E58" s="407"/>
      <c r="F58" s="407"/>
      <c r="G58" s="46"/>
      <c r="H58" s="46"/>
      <c r="I58" s="46"/>
      <c r="J58" s="46"/>
      <c r="K58" s="46"/>
      <c r="L58" s="46"/>
      <c r="M58" s="46"/>
      <c r="N58" s="46"/>
      <c r="P58" s="412"/>
      <c r="Q58" s="412"/>
      <c r="R58" s="412"/>
      <c r="S58" s="412"/>
      <c r="T58" s="412"/>
      <c r="U58" s="412"/>
      <c r="V58" s="412"/>
      <c r="W58" s="412"/>
      <c r="X58" s="412"/>
      <c r="Y58" s="412"/>
      <c r="Z58" s="412"/>
      <c r="AA58" s="412"/>
      <c r="AB58" s="412"/>
      <c r="AC58" s="412"/>
      <c r="AD58" s="412"/>
      <c r="AE58" s="412"/>
      <c r="AF58" s="412"/>
      <c r="AG58" s="412"/>
      <c r="AH58" s="412"/>
      <c r="AI58" s="412"/>
      <c r="AJ58" s="412"/>
      <c r="AK58" s="412"/>
      <c r="AL58" s="412"/>
      <c r="AM58" s="412"/>
      <c r="AN58" s="412"/>
      <c r="AO58" s="412"/>
      <c r="AP58" s="412"/>
      <c r="AQ58" s="412"/>
      <c r="AR58" s="412"/>
      <c r="AS58" s="412"/>
      <c r="AT58" s="412"/>
      <c r="AU58" s="412"/>
      <c r="AV58" s="412"/>
      <c r="AW58" s="412"/>
      <c r="AX58" s="412"/>
      <c r="AY58" s="412"/>
      <c r="AZ58" s="412"/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  <c r="BV58" s="412"/>
      <c r="BW58" s="412"/>
      <c r="BX58" s="412"/>
      <c r="BY58" s="412"/>
      <c r="BZ58" s="412"/>
      <c r="CA58" s="412"/>
      <c r="CB58" s="412"/>
      <c r="CC58" s="412"/>
      <c r="CD58" s="412"/>
      <c r="CE58" s="412"/>
      <c r="CF58" s="412"/>
      <c r="CG58" s="412"/>
      <c r="CH58" s="412"/>
      <c r="CI58" s="412"/>
      <c r="CJ58" s="412"/>
      <c r="CK58" s="412"/>
      <c r="CL58" s="412"/>
      <c r="CM58" s="412"/>
      <c r="CN58" s="412"/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</row>
    <row r="59" spans="1:117" s="415" customFormat="1" x14ac:dyDescent="0.55000000000000004">
      <c r="A59" s="1021"/>
      <c r="B59" s="72"/>
      <c r="C59" s="46"/>
      <c r="D59" s="407"/>
      <c r="E59" s="407"/>
      <c r="F59" s="407"/>
      <c r="G59" s="46"/>
      <c r="H59" s="46"/>
      <c r="I59" s="46"/>
      <c r="J59" s="46"/>
      <c r="K59" s="46"/>
      <c r="L59" s="46"/>
      <c r="M59" s="46"/>
      <c r="N59" s="46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  <c r="BV59" s="412"/>
      <c r="BW59" s="412"/>
      <c r="BX59" s="412"/>
      <c r="BY59" s="412"/>
      <c r="BZ59" s="412"/>
      <c r="CA59" s="412"/>
      <c r="CB59" s="412"/>
      <c r="CC59" s="412"/>
      <c r="CD59" s="412"/>
      <c r="CE59" s="412"/>
      <c r="CF59" s="412"/>
      <c r="CG59" s="412"/>
      <c r="CH59" s="412"/>
      <c r="CI59" s="412"/>
      <c r="CJ59" s="412"/>
      <c r="CK59" s="412"/>
      <c r="CL59" s="412"/>
      <c r="CM59" s="412"/>
      <c r="CN59" s="412"/>
      <c r="CO59" s="412"/>
      <c r="CP59" s="412"/>
      <c r="CQ59" s="412"/>
      <c r="CR59" s="412"/>
      <c r="CS59" s="412"/>
      <c r="CT59" s="412"/>
      <c r="CU59" s="412"/>
      <c r="CV59" s="412"/>
      <c r="CW59" s="412"/>
      <c r="CX59" s="412"/>
      <c r="CY59" s="412"/>
      <c r="CZ59" s="412"/>
      <c r="DA59" s="412"/>
      <c r="DB59" s="412"/>
      <c r="DC59" s="412"/>
      <c r="DD59" s="412"/>
      <c r="DE59" s="412"/>
      <c r="DF59" s="412"/>
      <c r="DG59" s="412"/>
      <c r="DH59" s="412"/>
      <c r="DI59" s="412"/>
      <c r="DJ59" s="412"/>
      <c r="DK59" s="412"/>
      <c r="DL59" s="412"/>
      <c r="DM59" s="412"/>
    </row>
    <row r="60" spans="1:117" s="415" customFormat="1" x14ac:dyDescent="0.55000000000000004">
      <c r="A60" s="1021"/>
      <c r="B60" s="72"/>
      <c r="C60" s="72"/>
      <c r="D60" s="407"/>
      <c r="E60" s="407"/>
      <c r="F60" s="407"/>
      <c r="G60" s="46"/>
      <c r="H60" s="46"/>
      <c r="I60" s="46"/>
      <c r="J60" s="46"/>
      <c r="K60" s="46"/>
      <c r="L60" s="46"/>
      <c r="M60" s="46"/>
      <c r="N60" s="46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2"/>
      <c r="AB60" s="412"/>
      <c r="AC60" s="412"/>
      <c r="AD60" s="412"/>
      <c r="AE60" s="412"/>
      <c r="AF60" s="412"/>
      <c r="AG60" s="412"/>
      <c r="AH60" s="412"/>
      <c r="AI60" s="412"/>
      <c r="AJ60" s="412"/>
      <c r="AK60" s="412"/>
      <c r="AL60" s="412"/>
      <c r="AM60" s="412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  <c r="BL60" s="412"/>
      <c r="BM60" s="412"/>
      <c r="BN60" s="412"/>
      <c r="BO60" s="412"/>
      <c r="BP60" s="412"/>
      <c r="BQ60" s="412"/>
      <c r="BR60" s="412"/>
      <c r="BS60" s="412"/>
      <c r="BT60" s="412"/>
      <c r="BU60" s="412"/>
      <c r="BV60" s="412"/>
      <c r="BW60" s="412"/>
      <c r="BX60" s="412"/>
      <c r="BY60" s="412"/>
      <c r="BZ60" s="412"/>
      <c r="CA60" s="412"/>
      <c r="CB60" s="412"/>
      <c r="CC60" s="412"/>
      <c r="CD60" s="412"/>
      <c r="CE60" s="412"/>
      <c r="CF60" s="412"/>
      <c r="CG60" s="412"/>
      <c r="CH60" s="412"/>
      <c r="CI60" s="412"/>
      <c r="CJ60" s="412"/>
      <c r="CK60" s="412"/>
      <c r="CL60" s="412"/>
      <c r="CM60" s="412"/>
      <c r="CN60" s="412"/>
      <c r="CO60" s="412"/>
      <c r="CP60" s="412"/>
      <c r="CQ60" s="412"/>
      <c r="CR60" s="412"/>
      <c r="CS60" s="412"/>
      <c r="CT60" s="412"/>
      <c r="CU60" s="412"/>
      <c r="CV60" s="412"/>
      <c r="CW60" s="412"/>
      <c r="CX60" s="412"/>
      <c r="CY60" s="412"/>
      <c r="CZ60" s="412"/>
      <c r="DA60" s="412"/>
      <c r="DB60" s="412"/>
      <c r="DC60" s="412"/>
      <c r="DD60" s="412"/>
      <c r="DE60" s="412"/>
      <c r="DF60" s="412"/>
      <c r="DG60" s="412"/>
      <c r="DH60" s="412"/>
      <c r="DI60" s="412"/>
      <c r="DJ60" s="412"/>
      <c r="DK60" s="412"/>
      <c r="DL60" s="412"/>
      <c r="DM60" s="412"/>
    </row>
  </sheetData>
  <mergeCells count="7">
    <mergeCell ref="A1:O1"/>
    <mergeCell ref="A2:O2"/>
    <mergeCell ref="A3:O3"/>
    <mergeCell ref="A5:A6"/>
    <mergeCell ref="B5:B6"/>
    <mergeCell ref="C5:N5"/>
    <mergeCell ref="O5:O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J7" activePane="bottomRight" state="frozen"/>
      <selection pane="topRight" activeCell="B1" sqref="B1"/>
      <selection pane="bottomLeft" activeCell="A7" sqref="A7"/>
      <selection pane="bottomRight" activeCell="T35" sqref="T35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170" t="s">
        <v>0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  <c r="BJ1" s="1170"/>
      <c r="BK1" s="1170"/>
      <c r="BL1" s="1170"/>
      <c r="BM1" s="1170"/>
      <c r="BN1" s="1170"/>
      <c r="BO1" s="1170"/>
      <c r="BP1" s="1170"/>
      <c r="BQ1" s="1170"/>
      <c r="BR1" s="1170"/>
      <c r="BS1" s="1170"/>
      <c r="BT1" s="1170"/>
      <c r="BU1" s="1170"/>
      <c r="BV1" s="1170"/>
      <c r="BW1" s="1170"/>
      <c r="BX1" s="1170"/>
      <c r="BY1" s="1170"/>
      <c r="BZ1" s="1170"/>
      <c r="CA1" s="1170"/>
    </row>
    <row r="2" spans="1:80" s="510" customFormat="1" ht="21.75" x14ac:dyDescent="0.45">
      <c r="A2" s="1171" t="s">
        <v>1220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Y2" s="1171"/>
      <c r="Z2" s="1171"/>
      <c r="AA2" s="1171"/>
      <c r="AB2" s="1171"/>
      <c r="AC2" s="1171"/>
      <c r="AD2" s="1171"/>
      <c r="AE2" s="1171"/>
      <c r="AF2" s="1171"/>
      <c r="AG2" s="1171"/>
      <c r="AH2" s="1171"/>
      <c r="AI2" s="1171"/>
      <c r="AJ2" s="1171"/>
      <c r="AK2" s="1171"/>
      <c r="AL2" s="1171"/>
      <c r="AM2" s="1171"/>
      <c r="AN2" s="1171"/>
      <c r="AO2" s="1171"/>
      <c r="AP2" s="1171"/>
      <c r="AQ2" s="1171"/>
      <c r="AR2" s="1171"/>
      <c r="AS2" s="1171"/>
      <c r="AT2" s="1171"/>
      <c r="AU2" s="1171"/>
      <c r="AV2" s="1171"/>
      <c r="AW2" s="1171"/>
      <c r="AX2" s="1171"/>
      <c r="AY2" s="1171"/>
      <c r="AZ2" s="1171"/>
      <c r="BA2" s="1171"/>
      <c r="BB2" s="1171"/>
      <c r="BC2" s="1171"/>
      <c r="BD2" s="1171"/>
      <c r="BE2" s="1171"/>
      <c r="BF2" s="1171"/>
      <c r="BG2" s="1171"/>
      <c r="BH2" s="1171"/>
      <c r="BI2" s="1171"/>
      <c r="BJ2" s="1171"/>
      <c r="BK2" s="1171"/>
      <c r="BL2" s="1171"/>
      <c r="BM2" s="1171"/>
      <c r="BN2" s="1171"/>
      <c r="BO2" s="1171"/>
      <c r="BP2" s="1171"/>
      <c r="BQ2" s="1171"/>
      <c r="BR2" s="1171"/>
      <c r="BS2" s="1171"/>
      <c r="BT2" s="1171"/>
      <c r="BU2" s="1171"/>
      <c r="BV2" s="1171"/>
      <c r="BW2" s="1171"/>
      <c r="BX2" s="1171"/>
      <c r="BY2" s="1171"/>
      <c r="BZ2" s="1171"/>
      <c r="CA2" s="1171"/>
    </row>
    <row r="3" spans="1:80" s="192" customFormat="1" ht="21.75" x14ac:dyDescent="0.45">
      <c r="A3" s="1172" t="s">
        <v>4241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2"/>
      <c r="M3" s="1172"/>
      <c r="N3" s="1172"/>
      <c r="O3" s="1172"/>
      <c r="P3" s="1172"/>
      <c r="Q3" s="1172"/>
      <c r="R3" s="1172"/>
      <c r="S3" s="1172"/>
      <c r="T3" s="1172"/>
      <c r="U3" s="1172"/>
      <c r="V3" s="1172"/>
      <c r="W3" s="1172"/>
      <c r="X3" s="1172"/>
      <c r="Y3" s="1172"/>
      <c r="Z3" s="1172"/>
      <c r="AA3" s="1172"/>
      <c r="AB3" s="1172"/>
      <c r="AC3" s="1172"/>
      <c r="AD3" s="1172"/>
      <c r="AE3" s="1172"/>
      <c r="AF3" s="1172"/>
      <c r="AG3" s="1172"/>
      <c r="AH3" s="1172"/>
      <c r="AI3" s="1172"/>
      <c r="AJ3" s="1172"/>
      <c r="AK3" s="1172"/>
      <c r="AL3" s="1172"/>
      <c r="AM3" s="1172"/>
      <c r="AN3" s="1172"/>
      <c r="AO3" s="1172"/>
      <c r="AP3" s="1172"/>
      <c r="AQ3" s="1172"/>
      <c r="AR3" s="1172"/>
      <c r="AS3" s="1172"/>
      <c r="AT3" s="1172"/>
      <c r="AU3" s="1172"/>
      <c r="AV3" s="1172"/>
      <c r="AW3" s="1172"/>
      <c r="AX3" s="1172"/>
      <c r="AY3" s="1172"/>
      <c r="AZ3" s="1172"/>
      <c r="BA3" s="1172"/>
      <c r="BB3" s="1172"/>
      <c r="BC3" s="1172"/>
      <c r="BD3" s="1172"/>
      <c r="BE3" s="1172"/>
      <c r="BF3" s="1172"/>
      <c r="BG3" s="1172"/>
      <c r="BH3" s="1172"/>
      <c r="BI3" s="1172"/>
      <c r="BJ3" s="1172"/>
      <c r="BK3" s="1172"/>
      <c r="BL3" s="1172"/>
      <c r="BM3" s="1172"/>
      <c r="BN3" s="1172"/>
      <c r="BO3" s="1172"/>
      <c r="BP3" s="1172"/>
      <c r="BQ3" s="1172"/>
      <c r="BR3" s="1172"/>
      <c r="BS3" s="1172"/>
      <c r="BT3" s="1172"/>
      <c r="BU3" s="1172"/>
      <c r="BV3" s="1172"/>
      <c r="BW3" s="1172"/>
      <c r="BX3" s="1172"/>
      <c r="BY3" s="1172"/>
      <c r="BZ3" s="1172"/>
      <c r="CA3" s="1172"/>
    </row>
    <row r="4" spans="1:80" s="735" customFormat="1" ht="18" customHeight="1" x14ac:dyDescent="0.4">
      <c r="A4" s="1046" t="s">
        <v>3581</v>
      </c>
      <c r="B4" s="1054" t="s">
        <v>4242</v>
      </c>
      <c r="C4" s="1049"/>
      <c r="D4" s="1049"/>
      <c r="E4" s="1049"/>
      <c r="F4" s="1049"/>
      <c r="G4" s="1050"/>
      <c r="H4" s="1051" t="s">
        <v>4243</v>
      </c>
      <c r="I4" s="1052"/>
      <c r="J4" s="1052"/>
      <c r="K4" s="1052"/>
      <c r="L4" s="1052"/>
      <c r="M4" s="1053"/>
      <c r="N4" s="1054" t="s">
        <v>4244</v>
      </c>
      <c r="O4" s="1049"/>
      <c r="P4" s="1049"/>
      <c r="Q4" s="1049"/>
      <c r="R4" s="1049"/>
      <c r="S4" s="1050"/>
      <c r="T4" s="1051" t="s">
        <v>7706</v>
      </c>
      <c r="U4" s="1052"/>
      <c r="V4" s="1052"/>
      <c r="W4" s="1052"/>
      <c r="X4" s="1052"/>
      <c r="Y4" s="1053"/>
      <c r="Z4" s="1054" t="s">
        <v>4245</v>
      </c>
      <c r="AA4" s="1049"/>
      <c r="AB4" s="1049"/>
      <c r="AC4" s="1049"/>
      <c r="AD4" s="1049"/>
      <c r="AE4" s="1050"/>
      <c r="AF4" s="1051" t="s">
        <v>4246</v>
      </c>
      <c r="AG4" s="1052"/>
      <c r="AH4" s="1052"/>
      <c r="AI4" s="1052"/>
      <c r="AJ4" s="1052"/>
      <c r="AK4" s="1053"/>
      <c r="AL4" s="1054" t="s">
        <v>4247</v>
      </c>
      <c r="AM4" s="1049"/>
      <c r="AN4" s="1049"/>
      <c r="AO4" s="1049"/>
      <c r="AP4" s="1049"/>
      <c r="AQ4" s="1050"/>
      <c r="AR4" s="1051" t="s">
        <v>4248</v>
      </c>
      <c r="AS4" s="1052"/>
      <c r="AT4" s="1052"/>
      <c r="AU4" s="1052"/>
      <c r="AV4" s="1052"/>
      <c r="AW4" s="1053"/>
      <c r="AX4" s="1054" t="s">
        <v>4249</v>
      </c>
      <c r="AY4" s="1049"/>
      <c r="AZ4" s="1049"/>
      <c r="BA4" s="1049"/>
      <c r="BB4" s="1049"/>
      <c r="BC4" s="1050"/>
      <c r="BD4" s="1051" t="s">
        <v>4250</v>
      </c>
      <c r="BE4" s="1052"/>
      <c r="BF4" s="1052"/>
      <c r="BG4" s="1052"/>
      <c r="BH4" s="1052"/>
      <c r="BI4" s="1053"/>
      <c r="BJ4" s="1054" t="s">
        <v>4251</v>
      </c>
      <c r="BK4" s="1049"/>
      <c r="BL4" s="1049"/>
      <c r="BM4" s="1049"/>
      <c r="BN4" s="1049"/>
      <c r="BO4" s="1050"/>
      <c r="BP4" s="1051" t="s">
        <v>4958</v>
      </c>
      <c r="BQ4" s="1052"/>
      <c r="BR4" s="1052"/>
      <c r="BS4" s="1052"/>
      <c r="BT4" s="1052"/>
      <c r="BU4" s="1053"/>
      <c r="BV4" s="1191" t="s">
        <v>4252</v>
      </c>
      <c r="BW4" s="1192"/>
      <c r="BX4" s="1192"/>
      <c r="BY4" s="1192"/>
      <c r="BZ4" s="1192"/>
      <c r="CA4" s="1193"/>
    </row>
    <row r="5" spans="1:80" s="367" customFormat="1" ht="18" customHeight="1" x14ac:dyDescent="0.4">
      <c r="A5" s="1047"/>
      <c r="B5" s="1063" t="s">
        <v>2007</v>
      </c>
      <c r="C5" s="1136" t="s">
        <v>3406</v>
      </c>
      <c r="D5" s="1058"/>
      <c r="E5" s="1058"/>
      <c r="F5" s="1059"/>
      <c r="G5" s="1060" t="s">
        <v>1231</v>
      </c>
      <c r="H5" s="1063" t="s">
        <v>2007</v>
      </c>
      <c r="I5" s="1136" t="s">
        <v>3406</v>
      </c>
      <c r="J5" s="1058"/>
      <c r="K5" s="1058"/>
      <c r="L5" s="1059"/>
      <c r="M5" s="1060" t="s">
        <v>1231</v>
      </c>
      <c r="N5" s="1063" t="s">
        <v>2007</v>
      </c>
      <c r="O5" s="1136" t="s">
        <v>3406</v>
      </c>
      <c r="P5" s="1058"/>
      <c r="Q5" s="1058"/>
      <c r="R5" s="1059"/>
      <c r="S5" s="1060" t="s">
        <v>1231</v>
      </c>
      <c r="T5" s="1063" t="s">
        <v>2007</v>
      </c>
      <c r="U5" s="1136" t="s">
        <v>3406</v>
      </c>
      <c r="V5" s="1058"/>
      <c r="W5" s="1058"/>
      <c r="X5" s="1059"/>
      <c r="Y5" s="1060" t="s">
        <v>1231</v>
      </c>
      <c r="Z5" s="1063" t="s">
        <v>2007</v>
      </c>
      <c r="AA5" s="1136" t="s">
        <v>3406</v>
      </c>
      <c r="AB5" s="1058"/>
      <c r="AC5" s="1058"/>
      <c r="AD5" s="1059"/>
      <c r="AE5" s="1060" t="s">
        <v>1231</v>
      </c>
      <c r="AF5" s="1063" t="s">
        <v>2007</v>
      </c>
      <c r="AG5" s="1136" t="s">
        <v>3406</v>
      </c>
      <c r="AH5" s="1058"/>
      <c r="AI5" s="1058"/>
      <c r="AJ5" s="1059"/>
      <c r="AK5" s="1060" t="s">
        <v>1231</v>
      </c>
      <c r="AL5" s="1063" t="s">
        <v>2007</v>
      </c>
      <c r="AM5" s="1136" t="s">
        <v>3406</v>
      </c>
      <c r="AN5" s="1058"/>
      <c r="AO5" s="1058"/>
      <c r="AP5" s="1059"/>
      <c r="AQ5" s="1060" t="s">
        <v>1231</v>
      </c>
      <c r="AR5" s="1063" t="s">
        <v>2007</v>
      </c>
      <c r="AS5" s="1136" t="s">
        <v>3406</v>
      </c>
      <c r="AT5" s="1058"/>
      <c r="AU5" s="1058"/>
      <c r="AV5" s="1059"/>
      <c r="AW5" s="1060" t="s">
        <v>1231</v>
      </c>
      <c r="AX5" s="1063" t="s">
        <v>2007</v>
      </c>
      <c r="AY5" s="1136" t="s">
        <v>3406</v>
      </c>
      <c r="AZ5" s="1058"/>
      <c r="BA5" s="1058"/>
      <c r="BB5" s="1059"/>
      <c r="BC5" s="1060" t="s">
        <v>1231</v>
      </c>
      <c r="BD5" s="1063" t="s">
        <v>2007</v>
      </c>
      <c r="BE5" s="1136" t="s">
        <v>3406</v>
      </c>
      <c r="BF5" s="1058"/>
      <c r="BG5" s="1058"/>
      <c r="BH5" s="1059"/>
      <c r="BI5" s="1060" t="s">
        <v>1231</v>
      </c>
      <c r="BJ5" s="1063" t="s">
        <v>2007</v>
      </c>
      <c r="BK5" s="1136" t="s">
        <v>3406</v>
      </c>
      <c r="BL5" s="1058"/>
      <c r="BM5" s="1058"/>
      <c r="BN5" s="1059"/>
      <c r="BO5" s="1060" t="s">
        <v>1231</v>
      </c>
      <c r="BP5" s="1063" t="s">
        <v>2007</v>
      </c>
      <c r="BQ5" s="1136" t="s">
        <v>3406</v>
      </c>
      <c r="BR5" s="1058"/>
      <c r="BS5" s="1058"/>
      <c r="BT5" s="1059"/>
      <c r="BU5" s="1060" t="s">
        <v>1231</v>
      </c>
      <c r="BV5" s="1196" t="s">
        <v>2007</v>
      </c>
      <c r="BW5" s="1198" t="s">
        <v>3406</v>
      </c>
      <c r="BX5" s="1199"/>
      <c r="BY5" s="1200"/>
      <c r="BZ5" s="1201" t="s">
        <v>3407</v>
      </c>
      <c r="CA5" s="1194" t="s">
        <v>1231</v>
      </c>
    </row>
    <row r="6" spans="1:80" s="416" customFormat="1" ht="57" x14ac:dyDescent="0.35">
      <c r="A6" s="1048"/>
      <c r="B6" s="1065"/>
      <c r="C6" s="511" t="s">
        <v>3415</v>
      </c>
      <c r="D6" s="511" t="s">
        <v>3413</v>
      </c>
      <c r="E6" s="511" t="s">
        <v>3544</v>
      </c>
      <c r="F6" s="640" t="s">
        <v>3407</v>
      </c>
      <c r="G6" s="1062"/>
      <c r="H6" s="1065"/>
      <c r="I6" s="511" t="s">
        <v>3415</v>
      </c>
      <c r="J6" s="511" t="s">
        <v>3413</v>
      </c>
      <c r="K6" s="511" t="s">
        <v>3544</v>
      </c>
      <c r="L6" s="640" t="s">
        <v>3407</v>
      </c>
      <c r="M6" s="1062"/>
      <c r="N6" s="1065"/>
      <c r="O6" s="511" t="s">
        <v>3415</v>
      </c>
      <c r="P6" s="511" t="s">
        <v>3413</v>
      </c>
      <c r="Q6" s="511" t="s">
        <v>3544</v>
      </c>
      <c r="R6" s="640" t="s">
        <v>3407</v>
      </c>
      <c r="S6" s="1062"/>
      <c r="T6" s="1065"/>
      <c r="U6" s="511" t="s">
        <v>3415</v>
      </c>
      <c r="V6" s="511" t="s">
        <v>3413</v>
      </c>
      <c r="W6" s="511" t="s">
        <v>3544</v>
      </c>
      <c r="X6" s="640" t="s">
        <v>3407</v>
      </c>
      <c r="Y6" s="1062"/>
      <c r="Z6" s="1065"/>
      <c r="AA6" s="511" t="s">
        <v>3415</v>
      </c>
      <c r="AB6" s="511" t="s">
        <v>3413</v>
      </c>
      <c r="AC6" s="511" t="s">
        <v>3544</v>
      </c>
      <c r="AD6" s="640" t="s">
        <v>3407</v>
      </c>
      <c r="AE6" s="1062"/>
      <c r="AF6" s="1065"/>
      <c r="AG6" s="511" t="s">
        <v>3415</v>
      </c>
      <c r="AH6" s="511" t="s">
        <v>3413</v>
      </c>
      <c r="AI6" s="511" t="s">
        <v>3544</v>
      </c>
      <c r="AJ6" s="640" t="s">
        <v>3407</v>
      </c>
      <c r="AK6" s="1062"/>
      <c r="AL6" s="1065"/>
      <c r="AM6" s="511" t="s">
        <v>3415</v>
      </c>
      <c r="AN6" s="511" t="s">
        <v>3413</v>
      </c>
      <c r="AO6" s="511" t="s">
        <v>3544</v>
      </c>
      <c r="AP6" s="640" t="s">
        <v>3407</v>
      </c>
      <c r="AQ6" s="1062"/>
      <c r="AR6" s="1065"/>
      <c r="AS6" s="511" t="s">
        <v>3415</v>
      </c>
      <c r="AT6" s="511" t="s">
        <v>3413</v>
      </c>
      <c r="AU6" s="511" t="s">
        <v>3544</v>
      </c>
      <c r="AV6" s="640" t="s">
        <v>3407</v>
      </c>
      <c r="AW6" s="1062"/>
      <c r="AX6" s="1065"/>
      <c r="AY6" s="511" t="s">
        <v>3415</v>
      </c>
      <c r="AZ6" s="511" t="s">
        <v>3413</v>
      </c>
      <c r="BA6" s="511" t="s">
        <v>3544</v>
      </c>
      <c r="BB6" s="640" t="s">
        <v>3407</v>
      </c>
      <c r="BC6" s="1062"/>
      <c r="BD6" s="1065"/>
      <c r="BE6" s="511" t="s">
        <v>3415</v>
      </c>
      <c r="BF6" s="511" t="s">
        <v>3413</v>
      </c>
      <c r="BG6" s="511" t="s">
        <v>3544</v>
      </c>
      <c r="BH6" s="640" t="s">
        <v>3407</v>
      </c>
      <c r="BI6" s="1062"/>
      <c r="BJ6" s="1065"/>
      <c r="BK6" s="511" t="s">
        <v>3415</v>
      </c>
      <c r="BL6" s="511" t="s">
        <v>3413</v>
      </c>
      <c r="BM6" s="511" t="s">
        <v>3544</v>
      </c>
      <c r="BN6" s="640" t="s">
        <v>3407</v>
      </c>
      <c r="BO6" s="1062"/>
      <c r="BP6" s="1065"/>
      <c r="BQ6" s="511" t="s">
        <v>3415</v>
      </c>
      <c r="BR6" s="511" t="s">
        <v>3413</v>
      </c>
      <c r="BS6" s="511" t="s">
        <v>3544</v>
      </c>
      <c r="BT6" s="640" t="s">
        <v>3407</v>
      </c>
      <c r="BU6" s="1062"/>
      <c r="BV6" s="1197"/>
      <c r="BW6" s="549" t="s">
        <v>3415</v>
      </c>
      <c r="BX6" s="549" t="s">
        <v>3413</v>
      </c>
      <c r="BY6" s="549" t="s">
        <v>3544</v>
      </c>
      <c r="BZ6" s="1202"/>
      <c r="CA6" s="1195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1092" t="s">
        <v>93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</row>
    <row r="2" spans="1:17" s="85" customFormat="1" ht="26.25" x14ac:dyDescent="0.55000000000000004">
      <c r="A2" s="1092" t="s">
        <v>4074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</row>
    <row r="3" spans="1:17" s="85" customFormat="1" ht="26.25" x14ac:dyDescent="0.55000000000000004">
      <c r="A3" s="1093" t="s">
        <v>4869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</row>
    <row r="4" spans="1:17" s="86" customFormat="1" ht="24" customHeight="1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3406</v>
      </c>
      <c r="G4" s="1116"/>
      <c r="H4" s="1116"/>
      <c r="I4" s="1116"/>
      <c r="J4" s="1116"/>
      <c r="K4" s="1116"/>
      <c r="L4" s="1116"/>
      <c r="M4" s="1116"/>
      <c r="N4" s="1117"/>
      <c r="O4" s="1118" t="s">
        <v>3407</v>
      </c>
      <c r="P4" s="453" t="s">
        <v>2039</v>
      </c>
      <c r="Q4" s="85"/>
    </row>
    <row r="5" spans="1:17" s="86" customFormat="1" ht="24" customHeight="1" x14ac:dyDescent="0.45">
      <c r="A5" s="1096"/>
      <c r="B5" s="1097"/>
      <c r="C5" s="1101"/>
      <c r="D5" s="1104"/>
      <c r="E5" s="1107"/>
      <c r="F5" s="759"/>
      <c r="G5" s="1211" t="s">
        <v>3408</v>
      </c>
      <c r="H5" s="1211" t="s">
        <v>3409</v>
      </c>
      <c r="I5" s="1212" t="s">
        <v>3411</v>
      </c>
      <c r="J5" s="1213"/>
      <c r="K5" s="1213"/>
      <c r="L5" s="1213"/>
      <c r="M5" s="1213"/>
      <c r="N5" s="1213"/>
      <c r="O5" s="1119"/>
      <c r="P5" s="1090" t="s">
        <v>3412</v>
      </c>
      <c r="Q5" s="85"/>
    </row>
    <row r="6" spans="1:17" s="86" customFormat="1" ht="24" customHeight="1" x14ac:dyDescent="0.2">
      <c r="A6" s="1096"/>
      <c r="B6" s="1097"/>
      <c r="C6" s="1101"/>
      <c r="D6" s="1104"/>
      <c r="E6" s="1210"/>
      <c r="F6" s="760"/>
      <c r="G6" s="1211"/>
      <c r="H6" s="1211"/>
      <c r="I6" s="1142" t="s">
        <v>3415</v>
      </c>
      <c r="J6" s="1143"/>
      <c r="K6" s="1142" t="s">
        <v>3413</v>
      </c>
      <c r="L6" s="1143"/>
      <c r="M6" s="1203" t="s">
        <v>3414</v>
      </c>
      <c r="N6" s="1204"/>
      <c r="O6" s="1119"/>
      <c r="P6" s="1090"/>
      <c r="Q6" s="418"/>
    </row>
    <row r="7" spans="1:17" s="86" customFormat="1" ht="25.5" customHeight="1" x14ac:dyDescent="0.2">
      <c r="A7" s="1096"/>
      <c r="B7" s="1097"/>
      <c r="C7" s="1101"/>
      <c r="D7" s="1104"/>
      <c r="E7" s="1210"/>
      <c r="F7" s="760"/>
      <c r="G7" s="1211"/>
      <c r="H7" s="1211"/>
      <c r="I7" s="1144"/>
      <c r="J7" s="1145"/>
      <c r="K7" s="1144"/>
      <c r="L7" s="1145"/>
      <c r="M7" s="1205"/>
      <c r="N7" s="1206"/>
      <c r="O7" s="1119"/>
      <c r="P7" s="1090"/>
      <c r="Q7" s="418"/>
    </row>
    <row r="8" spans="1:17" s="86" customFormat="1" ht="21.75" customHeight="1" x14ac:dyDescent="0.4">
      <c r="A8" s="1096"/>
      <c r="B8" s="1097"/>
      <c r="C8" s="1101"/>
      <c r="D8" s="1104"/>
      <c r="E8" s="1210"/>
      <c r="F8" s="760"/>
      <c r="G8" s="454" t="s">
        <v>3416</v>
      </c>
      <c r="H8" s="454" t="s">
        <v>3417</v>
      </c>
      <c r="I8" s="1146" t="s">
        <v>3420</v>
      </c>
      <c r="J8" s="1147"/>
      <c r="K8" s="1146" t="s">
        <v>3421</v>
      </c>
      <c r="L8" s="1147"/>
      <c r="M8" s="1146" t="s">
        <v>3422</v>
      </c>
      <c r="N8" s="1147"/>
      <c r="O8" s="455" t="s">
        <v>3423</v>
      </c>
      <c r="P8" s="639" t="s">
        <v>3583</v>
      </c>
      <c r="Q8" s="418"/>
    </row>
    <row r="9" spans="1:17" s="420" customFormat="1" ht="21" x14ac:dyDescent="0.2">
      <c r="A9" s="1098"/>
      <c r="B9" s="1099"/>
      <c r="C9" s="1102"/>
      <c r="D9" s="1105"/>
      <c r="E9" s="419" t="s">
        <v>1238</v>
      </c>
      <c r="F9" s="456"/>
      <c r="G9" s="457" t="s">
        <v>1239</v>
      </c>
      <c r="H9" s="457" t="s">
        <v>1240</v>
      </c>
      <c r="I9" s="1208" t="s">
        <v>1243</v>
      </c>
      <c r="J9" s="1209"/>
      <c r="K9" s="1208" t="s">
        <v>2826</v>
      </c>
      <c r="L9" s="1209"/>
      <c r="M9" s="1208" t="s">
        <v>3424</v>
      </c>
      <c r="N9" s="1209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207" t="s">
        <v>1716</v>
      </c>
      <c r="B30" s="1207"/>
      <c r="C30" s="1207"/>
      <c r="D30" s="1207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1084" t="s">
        <v>1282</v>
      </c>
      <c r="B38" s="1085"/>
      <c r="C38" s="1085"/>
      <c r="D38" s="1086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207" t="s">
        <v>1734</v>
      </c>
      <c r="B42" s="1207"/>
      <c r="C42" s="1207"/>
      <c r="D42" s="1207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207" t="s">
        <v>1332</v>
      </c>
      <c r="B68" s="1207"/>
      <c r="C68" s="1207"/>
      <c r="D68" s="1207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207" t="s">
        <v>1724</v>
      </c>
      <c r="B85" s="1207"/>
      <c r="C85" s="1207"/>
      <c r="D85" s="1207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207" t="s">
        <v>1531</v>
      </c>
      <c r="B95" s="1207"/>
      <c r="C95" s="1207"/>
      <c r="D95" s="1207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207" t="s">
        <v>1621</v>
      </c>
      <c r="B99" s="1207"/>
      <c r="C99" s="1207"/>
      <c r="D99" s="1207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207" t="s">
        <v>1617</v>
      </c>
      <c r="B113" s="1207"/>
      <c r="C113" s="1207"/>
      <c r="D113" s="1207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207" t="s">
        <v>1762</v>
      </c>
      <c r="B118" s="1207"/>
      <c r="C118" s="1207"/>
      <c r="D118" s="1207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207" t="s">
        <v>2514</v>
      </c>
      <c r="B124" s="1207"/>
      <c r="C124" s="1207"/>
      <c r="D124" s="1207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207" t="s">
        <v>2521</v>
      </c>
      <c r="B128" s="1207"/>
      <c r="C128" s="1207"/>
      <c r="D128" s="1207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207" t="s">
        <v>1772</v>
      </c>
      <c r="B149" s="1207"/>
      <c r="C149" s="1207"/>
      <c r="D149" s="1207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207" t="s">
        <v>2947</v>
      </c>
      <c r="B153" s="1207"/>
      <c r="C153" s="1207"/>
      <c r="D153" s="1207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207" t="s">
        <v>1900</v>
      </c>
      <c r="B157" s="1207"/>
      <c r="C157" s="1207"/>
      <c r="D157" s="1207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207" t="s">
        <v>1889</v>
      </c>
      <c r="B161" s="1207"/>
      <c r="C161" s="1207"/>
      <c r="D161" s="1207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207" t="s">
        <v>1939</v>
      </c>
      <c r="B166" s="1207"/>
      <c r="C166" s="1207"/>
      <c r="D166" s="1207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207" t="s">
        <v>1916</v>
      </c>
      <c r="B173" s="1207"/>
      <c r="C173" s="1207"/>
      <c r="D173" s="1207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207" t="s">
        <v>1989</v>
      </c>
      <c r="B177" s="1207"/>
      <c r="C177" s="1207"/>
      <c r="D177" s="1207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207" t="s">
        <v>1986</v>
      </c>
      <c r="B181" s="1207"/>
      <c r="C181" s="1207"/>
      <c r="D181" s="1207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207" t="s">
        <v>1965</v>
      </c>
      <c r="B185" s="1207"/>
      <c r="C185" s="1207"/>
      <c r="D185" s="1207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207" t="s">
        <v>1955</v>
      </c>
      <c r="B190" s="1207"/>
      <c r="C190" s="1207"/>
      <c r="D190" s="1207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1084" t="s">
        <v>2815</v>
      </c>
      <c r="B194" s="1085"/>
      <c r="C194" s="1085"/>
      <c r="D194" s="1086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1084" t="s">
        <v>3143</v>
      </c>
      <c r="B235" s="1085"/>
      <c r="C235" s="1085"/>
      <c r="D235" s="1086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1084" t="s">
        <v>4750</v>
      </c>
      <c r="B247" s="1085"/>
      <c r="C247" s="1085"/>
      <c r="D247" s="1086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207" t="s">
        <v>1875</v>
      </c>
      <c r="B378" s="1207"/>
      <c r="C378" s="1207"/>
      <c r="D378" s="1207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207" t="s">
        <v>4957</v>
      </c>
      <c r="B382" s="1207"/>
      <c r="C382" s="1207"/>
      <c r="D382" s="1207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1087" t="s">
        <v>596</v>
      </c>
      <c r="B383" s="1088"/>
      <c r="C383" s="1088"/>
      <c r="D383" s="1089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A181:D181"/>
    <mergeCell ref="I9:J9"/>
    <mergeCell ref="A382:D382"/>
    <mergeCell ref="A99:D99"/>
    <mergeCell ref="A95:D95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Y41" sqref="BY41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170" t="s">
        <v>0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  <c r="BJ1" s="1170"/>
      <c r="BK1" s="1170"/>
      <c r="BL1" s="1170"/>
      <c r="BM1" s="1170"/>
      <c r="BN1" s="1170"/>
      <c r="BO1" s="1170"/>
      <c r="BP1" s="1170"/>
      <c r="BQ1" s="1170"/>
      <c r="BR1" s="1170"/>
      <c r="BS1" s="1170"/>
      <c r="BT1" s="1170"/>
      <c r="BU1" s="1170"/>
      <c r="BV1" s="1170"/>
      <c r="BW1" s="1170"/>
      <c r="BX1" s="1170"/>
      <c r="BY1" s="1170"/>
      <c r="BZ1" s="1170"/>
      <c r="CA1" s="1170"/>
    </row>
    <row r="2" spans="1:81" s="510" customFormat="1" ht="21.75" x14ac:dyDescent="0.45">
      <c r="A2" s="1171" t="s">
        <v>1220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Y2" s="1171"/>
      <c r="Z2" s="1171"/>
      <c r="AA2" s="1171"/>
      <c r="AB2" s="1171"/>
      <c r="AC2" s="1171"/>
      <c r="AD2" s="1171"/>
      <c r="AE2" s="1171"/>
      <c r="AF2" s="1171"/>
      <c r="AG2" s="1171"/>
      <c r="AH2" s="1171"/>
      <c r="AI2" s="1171"/>
      <c r="AJ2" s="1171"/>
      <c r="AK2" s="1171"/>
      <c r="AL2" s="1171"/>
      <c r="AM2" s="1171"/>
      <c r="AN2" s="1171"/>
      <c r="AO2" s="1171"/>
      <c r="AP2" s="1171"/>
      <c r="AQ2" s="1171"/>
      <c r="AR2" s="1171"/>
      <c r="AS2" s="1171"/>
      <c r="AT2" s="1171"/>
      <c r="AU2" s="1171"/>
      <c r="AV2" s="1171"/>
      <c r="AW2" s="1171"/>
      <c r="AX2" s="1171"/>
      <c r="AY2" s="1171"/>
      <c r="AZ2" s="1171"/>
      <c r="BA2" s="1171"/>
      <c r="BB2" s="1171"/>
      <c r="BC2" s="1171"/>
      <c r="BD2" s="1171"/>
      <c r="BE2" s="1171"/>
      <c r="BF2" s="1171"/>
      <c r="BG2" s="1171"/>
      <c r="BH2" s="1171"/>
      <c r="BI2" s="1171"/>
      <c r="BJ2" s="1171"/>
      <c r="BK2" s="1171"/>
      <c r="BL2" s="1171"/>
      <c r="BM2" s="1171"/>
      <c r="BN2" s="1171"/>
      <c r="BO2" s="1171"/>
      <c r="BP2" s="1171"/>
      <c r="BQ2" s="1171"/>
      <c r="BR2" s="1171"/>
      <c r="BS2" s="1171"/>
      <c r="BT2" s="1171"/>
      <c r="BU2" s="1171"/>
      <c r="BV2" s="1171"/>
      <c r="BW2" s="1171"/>
      <c r="BX2" s="1171"/>
      <c r="BY2" s="1171"/>
      <c r="BZ2" s="1171"/>
      <c r="CA2" s="1171"/>
    </row>
    <row r="3" spans="1:81" s="192" customFormat="1" ht="21.75" x14ac:dyDescent="0.45">
      <c r="A3" s="1172" t="s">
        <v>3606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2"/>
      <c r="M3" s="1172"/>
      <c r="N3" s="1172"/>
      <c r="O3" s="1172"/>
      <c r="P3" s="1172"/>
      <c r="Q3" s="1172"/>
      <c r="R3" s="1172"/>
      <c r="S3" s="1172"/>
      <c r="T3" s="1172"/>
      <c r="U3" s="1172"/>
      <c r="V3" s="1172"/>
      <c r="W3" s="1172"/>
      <c r="X3" s="1172"/>
      <c r="Y3" s="1172"/>
      <c r="Z3" s="1172"/>
      <c r="AA3" s="1172"/>
      <c r="AB3" s="1172"/>
      <c r="AC3" s="1172"/>
      <c r="AD3" s="1172"/>
      <c r="AE3" s="1172"/>
      <c r="AF3" s="1172"/>
      <c r="AG3" s="1172"/>
      <c r="AH3" s="1172"/>
      <c r="AI3" s="1172"/>
      <c r="AJ3" s="1172"/>
      <c r="AK3" s="1172"/>
      <c r="AL3" s="1172"/>
      <c r="AM3" s="1172"/>
      <c r="AN3" s="1172"/>
      <c r="AO3" s="1172"/>
      <c r="AP3" s="1172"/>
      <c r="AQ3" s="1172"/>
      <c r="AR3" s="1172"/>
      <c r="AS3" s="1172"/>
      <c r="AT3" s="1172"/>
      <c r="AU3" s="1172"/>
      <c r="AV3" s="1172"/>
      <c r="AW3" s="1172"/>
      <c r="AX3" s="1172"/>
      <c r="AY3" s="1172"/>
      <c r="AZ3" s="1172"/>
      <c r="BA3" s="1172"/>
      <c r="BB3" s="1172"/>
      <c r="BC3" s="1172"/>
      <c r="BD3" s="1172"/>
      <c r="BE3" s="1172"/>
      <c r="BF3" s="1172"/>
      <c r="BG3" s="1172"/>
      <c r="BH3" s="1172"/>
      <c r="BI3" s="1172"/>
      <c r="BJ3" s="1172"/>
      <c r="BK3" s="1172"/>
      <c r="BL3" s="1172"/>
      <c r="BM3" s="1172"/>
      <c r="BN3" s="1172"/>
      <c r="BO3" s="1172"/>
      <c r="BP3" s="1172"/>
      <c r="BQ3" s="1172"/>
      <c r="BR3" s="1172"/>
      <c r="BS3" s="1172"/>
      <c r="BT3" s="1172"/>
      <c r="BU3" s="1172"/>
      <c r="BV3" s="1172"/>
      <c r="BW3" s="1172"/>
      <c r="BX3" s="1172"/>
      <c r="BY3" s="1172"/>
      <c r="BZ3" s="1172"/>
      <c r="CA3" s="1172"/>
    </row>
    <row r="4" spans="1:81" s="367" customFormat="1" ht="18" customHeight="1" x14ac:dyDescent="0.4">
      <c r="A4" s="1046" t="s">
        <v>3581</v>
      </c>
      <c r="B4" s="1054" t="s">
        <v>3607</v>
      </c>
      <c r="C4" s="1049"/>
      <c r="D4" s="1049"/>
      <c r="E4" s="1049"/>
      <c r="F4" s="1049"/>
      <c r="G4" s="1050"/>
      <c r="H4" s="1051" t="s">
        <v>3608</v>
      </c>
      <c r="I4" s="1052"/>
      <c r="J4" s="1052"/>
      <c r="K4" s="1052"/>
      <c r="L4" s="1052"/>
      <c r="M4" s="1053"/>
      <c r="N4" s="1054" t="s">
        <v>3609</v>
      </c>
      <c r="O4" s="1049"/>
      <c r="P4" s="1049"/>
      <c r="Q4" s="1049"/>
      <c r="R4" s="1049"/>
      <c r="S4" s="1050"/>
      <c r="T4" s="1051" t="s">
        <v>3610</v>
      </c>
      <c r="U4" s="1052"/>
      <c r="V4" s="1052"/>
      <c r="W4" s="1052"/>
      <c r="X4" s="1052"/>
      <c r="Y4" s="1053"/>
      <c r="Z4" s="1054" t="s">
        <v>3611</v>
      </c>
      <c r="AA4" s="1049"/>
      <c r="AB4" s="1049"/>
      <c r="AC4" s="1049"/>
      <c r="AD4" s="1049"/>
      <c r="AE4" s="1050"/>
      <c r="AF4" s="1051" t="s">
        <v>3612</v>
      </c>
      <c r="AG4" s="1052"/>
      <c r="AH4" s="1052"/>
      <c r="AI4" s="1052"/>
      <c r="AJ4" s="1052"/>
      <c r="AK4" s="1053"/>
      <c r="AL4" s="1054" t="s">
        <v>3613</v>
      </c>
      <c r="AM4" s="1049"/>
      <c r="AN4" s="1049"/>
      <c r="AO4" s="1049"/>
      <c r="AP4" s="1049"/>
      <c r="AQ4" s="1050"/>
      <c r="AR4" s="1051" t="s">
        <v>3614</v>
      </c>
      <c r="AS4" s="1052"/>
      <c r="AT4" s="1052"/>
      <c r="AU4" s="1052"/>
      <c r="AV4" s="1052"/>
      <c r="AW4" s="1053"/>
      <c r="AX4" s="1054" t="s">
        <v>3615</v>
      </c>
      <c r="AY4" s="1049"/>
      <c r="AZ4" s="1049"/>
      <c r="BA4" s="1049"/>
      <c r="BB4" s="1049"/>
      <c r="BC4" s="1050"/>
      <c r="BD4" s="1051" t="s">
        <v>3616</v>
      </c>
      <c r="BE4" s="1052"/>
      <c r="BF4" s="1052"/>
      <c r="BG4" s="1052"/>
      <c r="BH4" s="1052"/>
      <c r="BI4" s="1053"/>
      <c r="BJ4" s="1054" t="s">
        <v>3617</v>
      </c>
      <c r="BK4" s="1049"/>
      <c r="BL4" s="1049"/>
      <c r="BM4" s="1049"/>
      <c r="BN4" s="1049"/>
      <c r="BO4" s="1050"/>
      <c r="BP4" s="1051" t="s">
        <v>4232</v>
      </c>
      <c r="BQ4" s="1052"/>
      <c r="BR4" s="1052"/>
      <c r="BS4" s="1052"/>
      <c r="BT4" s="1052"/>
      <c r="BU4" s="1053"/>
      <c r="BV4" s="1191" t="s">
        <v>3618</v>
      </c>
      <c r="BW4" s="1192"/>
      <c r="BX4" s="1192"/>
      <c r="BY4" s="1192"/>
      <c r="BZ4" s="1192"/>
      <c r="CA4" s="1193"/>
    </row>
    <row r="5" spans="1:81" s="367" customFormat="1" ht="18" customHeight="1" x14ac:dyDescent="0.4">
      <c r="A5" s="1047"/>
      <c r="B5" s="1063" t="s">
        <v>2007</v>
      </c>
      <c r="C5" s="1136" t="s">
        <v>3406</v>
      </c>
      <c r="D5" s="1058"/>
      <c r="E5" s="1058"/>
      <c r="F5" s="1059"/>
      <c r="G5" s="1060" t="s">
        <v>1231</v>
      </c>
      <c r="H5" s="1063" t="s">
        <v>2007</v>
      </c>
      <c r="I5" s="1136" t="s">
        <v>3406</v>
      </c>
      <c r="J5" s="1058"/>
      <c r="K5" s="1058"/>
      <c r="L5" s="1059"/>
      <c r="M5" s="1060" t="s">
        <v>1231</v>
      </c>
      <c r="N5" s="1063" t="s">
        <v>2007</v>
      </c>
      <c r="O5" s="1136" t="s">
        <v>3406</v>
      </c>
      <c r="P5" s="1058"/>
      <c r="Q5" s="1058"/>
      <c r="R5" s="1059"/>
      <c r="S5" s="1060" t="s">
        <v>1231</v>
      </c>
      <c r="T5" s="1063" t="s">
        <v>2007</v>
      </c>
      <c r="U5" s="1136" t="s">
        <v>3406</v>
      </c>
      <c r="V5" s="1058"/>
      <c r="W5" s="1058"/>
      <c r="X5" s="1059"/>
      <c r="Y5" s="1060" t="s">
        <v>1231</v>
      </c>
      <c r="Z5" s="1063" t="s">
        <v>2007</v>
      </c>
      <c r="AA5" s="1136" t="s">
        <v>3406</v>
      </c>
      <c r="AB5" s="1058"/>
      <c r="AC5" s="1058"/>
      <c r="AD5" s="1059"/>
      <c r="AE5" s="1060" t="s">
        <v>1231</v>
      </c>
      <c r="AF5" s="1063" t="s">
        <v>2007</v>
      </c>
      <c r="AG5" s="1136" t="s">
        <v>3406</v>
      </c>
      <c r="AH5" s="1058"/>
      <c r="AI5" s="1058"/>
      <c r="AJ5" s="1059"/>
      <c r="AK5" s="1060" t="s">
        <v>1231</v>
      </c>
      <c r="AL5" s="1063" t="s">
        <v>2007</v>
      </c>
      <c r="AM5" s="1136" t="s">
        <v>3406</v>
      </c>
      <c r="AN5" s="1058"/>
      <c r="AO5" s="1058"/>
      <c r="AP5" s="1059"/>
      <c r="AQ5" s="1060" t="s">
        <v>1231</v>
      </c>
      <c r="AR5" s="1063" t="s">
        <v>2007</v>
      </c>
      <c r="AS5" s="1136" t="s">
        <v>3406</v>
      </c>
      <c r="AT5" s="1058"/>
      <c r="AU5" s="1058"/>
      <c r="AV5" s="1059"/>
      <c r="AW5" s="1060" t="s">
        <v>1231</v>
      </c>
      <c r="AX5" s="1063" t="s">
        <v>2007</v>
      </c>
      <c r="AY5" s="1136" t="s">
        <v>3406</v>
      </c>
      <c r="AZ5" s="1058"/>
      <c r="BA5" s="1058"/>
      <c r="BB5" s="1059"/>
      <c r="BC5" s="1060" t="s">
        <v>1231</v>
      </c>
      <c r="BD5" s="1063" t="s">
        <v>2007</v>
      </c>
      <c r="BE5" s="1136" t="s">
        <v>3406</v>
      </c>
      <c r="BF5" s="1058"/>
      <c r="BG5" s="1058"/>
      <c r="BH5" s="1059"/>
      <c r="BI5" s="1060" t="s">
        <v>1231</v>
      </c>
      <c r="BJ5" s="1063" t="s">
        <v>2007</v>
      </c>
      <c r="BK5" s="1136" t="s">
        <v>3406</v>
      </c>
      <c r="BL5" s="1058"/>
      <c r="BM5" s="1058"/>
      <c r="BN5" s="1059"/>
      <c r="BO5" s="1060" t="s">
        <v>1231</v>
      </c>
      <c r="BP5" s="1063" t="s">
        <v>2007</v>
      </c>
      <c r="BQ5" s="1136" t="s">
        <v>3406</v>
      </c>
      <c r="BR5" s="1058"/>
      <c r="BS5" s="1058"/>
      <c r="BT5" s="1059"/>
      <c r="BU5" s="1060" t="s">
        <v>1231</v>
      </c>
      <c r="BV5" s="1196" t="s">
        <v>2007</v>
      </c>
      <c r="BW5" s="1198" t="s">
        <v>3406</v>
      </c>
      <c r="BX5" s="1199"/>
      <c r="BY5" s="1200"/>
      <c r="BZ5" s="1201" t="s">
        <v>3407</v>
      </c>
      <c r="CA5" s="1194" t="s">
        <v>1231</v>
      </c>
    </row>
    <row r="6" spans="1:81" s="416" customFormat="1" ht="57" x14ac:dyDescent="0.35">
      <c r="A6" s="1048"/>
      <c r="B6" s="1065"/>
      <c r="C6" s="511" t="s">
        <v>3415</v>
      </c>
      <c r="D6" s="511" t="s">
        <v>3413</v>
      </c>
      <c r="E6" s="511" t="s">
        <v>3544</v>
      </c>
      <c r="F6" s="640" t="s">
        <v>3407</v>
      </c>
      <c r="G6" s="1062"/>
      <c r="H6" s="1065"/>
      <c r="I6" s="511" t="s">
        <v>3415</v>
      </c>
      <c r="J6" s="511" t="s">
        <v>3413</v>
      </c>
      <c r="K6" s="511" t="s">
        <v>3544</v>
      </c>
      <c r="L6" s="640" t="s">
        <v>3407</v>
      </c>
      <c r="M6" s="1062"/>
      <c r="N6" s="1065"/>
      <c r="O6" s="511" t="s">
        <v>3415</v>
      </c>
      <c r="P6" s="511" t="s">
        <v>3413</v>
      </c>
      <c r="Q6" s="511" t="s">
        <v>3544</v>
      </c>
      <c r="R6" s="640" t="s">
        <v>3407</v>
      </c>
      <c r="S6" s="1062"/>
      <c r="T6" s="1065"/>
      <c r="U6" s="511" t="s">
        <v>3415</v>
      </c>
      <c r="V6" s="511" t="s">
        <v>3413</v>
      </c>
      <c r="W6" s="511" t="s">
        <v>3544</v>
      </c>
      <c r="X6" s="640" t="s">
        <v>3407</v>
      </c>
      <c r="Y6" s="1062"/>
      <c r="Z6" s="1065"/>
      <c r="AA6" s="511" t="s">
        <v>3415</v>
      </c>
      <c r="AB6" s="511" t="s">
        <v>3413</v>
      </c>
      <c r="AC6" s="511" t="s">
        <v>3544</v>
      </c>
      <c r="AD6" s="640" t="s">
        <v>3407</v>
      </c>
      <c r="AE6" s="1062"/>
      <c r="AF6" s="1065"/>
      <c r="AG6" s="511" t="s">
        <v>3415</v>
      </c>
      <c r="AH6" s="511" t="s">
        <v>3413</v>
      </c>
      <c r="AI6" s="511" t="s">
        <v>3544</v>
      </c>
      <c r="AJ6" s="640" t="s">
        <v>3407</v>
      </c>
      <c r="AK6" s="1062"/>
      <c r="AL6" s="1065"/>
      <c r="AM6" s="511" t="s">
        <v>3415</v>
      </c>
      <c r="AN6" s="511" t="s">
        <v>3413</v>
      </c>
      <c r="AO6" s="511" t="s">
        <v>3544</v>
      </c>
      <c r="AP6" s="640" t="s">
        <v>3407</v>
      </c>
      <c r="AQ6" s="1062"/>
      <c r="AR6" s="1065"/>
      <c r="AS6" s="511" t="s">
        <v>3415</v>
      </c>
      <c r="AT6" s="511" t="s">
        <v>3413</v>
      </c>
      <c r="AU6" s="511" t="s">
        <v>3544</v>
      </c>
      <c r="AV6" s="640" t="s">
        <v>3407</v>
      </c>
      <c r="AW6" s="1062"/>
      <c r="AX6" s="1065"/>
      <c r="AY6" s="511" t="s">
        <v>3415</v>
      </c>
      <c r="AZ6" s="511" t="s">
        <v>3413</v>
      </c>
      <c r="BA6" s="511" t="s">
        <v>3544</v>
      </c>
      <c r="BB6" s="640" t="s">
        <v>3407</v>
      </c>
      <c r="BC6" s="1062"/>
      <c r="BD6" s="1065"/>
      <c r="BE6" s="511" t="s">
        <v>3415</v>
      </c>
      <c r="BF6" s="511" t="s">
        <v>3413</v>
      </c>
      <c r="BG6" s="511" t="s">
        <v>3544</v>
      </c>
      <c r="BH6" s="640" t="s">
        <v>3407</v>
      </c>
      <c r="BI6" s="1062"/>
      <c r="BJ6" s="1065"/>
      <c r="BK6" s="511" t="s">
        <v>3415</v>
      </c>
      <c r="BL6" s="511" t="s">
        <v>3413</v>
      </c>
      <c r="BM6" s="511" t="s">
        <v>3544</v>
      </c>
      <c r="BN6" s="640" t="s">
        <v>3407</v>
      </c>
      <c r="BO6" s="1062"/>
      <c r="BP6" s="1065"/>
      <c r="BQ6" s="511" t="s">
        <v>3415</v>
      </c>
      <c r="BR6" s="511" t="s">
        <v>3413</v>
      </c>
      <c r="BS6" s="511" t="s">
        <v>3544</v>
      </c>
      <c r="BT6" s="640" t="s">
        <v>3407</v>
      </c>
      <c r="BU6" s="1062"/>
      <c r="BV6" s="1197"/>
      <c r="BW6" s="549" t="s">
        <v>3415</v>
      </c>
      <c r="BX6" s="549" t="s">
        <v>3413</v>
      </c>
      <c r="BY6" s="549" t="s">
        <v>3544</v>
      </c>
      <c r="BZ6" s="1202"/>
      <c r="CA6" s="1195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</f>
        <v>13872.380000000001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1092" t="s">
        <v>93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</row>
    <row r="2" spans="1:19" s="85" customFormat="1" ht="26.25" x14ac:dyDescent="0.55000000000000004">
      <c r="A2" s="1092" t="s">
        <v>4074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</row>
    <row r="3" spans="1:19" s="85" customFormat="1" ht="26.25" x14ac:dyDescent="0.55000000000000004">
      <c r="A3" s="1093" t="s">
        <v>4141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</row>
    <row r="4" spans="1:19" s="86" customFormat="1" ht="24" customHeight="1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3406</v>
      </c>
      <c r="G4" s="1116"/>
      <c r="H4" s="1116"/>
      <c r="I4" s="1116"/>
      <c r="J4" s="1116"/>
      <c r="K4" s="1116"/>
      <c r="L4" s="1116"/>
      <c r="M4" s="1116"/>
      <c r="N4" s="1117"/>
      <c r="O4" s="1118" t="s">
        <v>3407</v>
      </c>
      <c r="P4" s="453" t="s">
        <v>2039</v>
      </c>
      <c r="Q4" s="85"/>
    </row>
    <row r="5" spans="1:19" s="86" customFormat="1" ht="24" customHeight="1" x14ac:dyDescent="0.45">
      <c r="A5" s="1096"/>
      <c r="B5" s="1097"/>
      <c r="C5" s="1101"/>
      <c r="D5" s="1104"/>
      <c r="E5" s="1107"/>
      <c r="F5" s="726"/>
      <c r="G5" s="1211" t="s">
        <v>3408</v>
      </c>
      <c r="H5" s="1211" t="s">
        <v>3409</v>
      </c>
      <c r="I5" s="1212" t="s">
        <v>3411</v>
      </c>
      <c r="J5" s="1213"/>
      <c r="K5" s="1213"/>
      <c r="L5" s="1213"/>
      <c r="M5" s="1213"/>
      <c r="N5" s="1213"/>
      <c r="O5" s="1119"/>
      <c r="P5" s="1090" t="s">
        <v>3412</v>
      </c>
      <c r="Q5" s="85"/>
    </row>
    <row r="6" spans="1:19" s="86" customFormat="1" ht="24" customHeight="1" x14ac:dyDescent="0.2">
      <c r="A6" s="1096"/>
      <c r="B6" s="1097"/>
      <c r="C6" s="1101"/>
      <c r="D6" s="1104"/>
      <c r="E6" s="1210"/>
      <c r="F6" s="727"/>
      <c r="G6" s="1211"/>
      <c r="H6" s="1211"/>
      <c r="I6" s="1142" t="s">
        <v>3415</v>
      </c>
      <c r="J6" s="1143"/>
      <c r="K6" s="1142" t="s">
        <v>3413</v>
      </c>
      <c r="L6" s="1143"/>
      <c r="M6" s="1203" t="s">
        <v>3414</v>
      </c>
      <c r="N6" s="1204"/>
      <c r="O6" s="1119"/>
      <c r="P6" s="1090"/>
      <c r="Q6" s="418"/>
    </row>
    <row r="7" spans="1:19" s="86" customFormat="1" ht="25.5" customHeight="1" x14ac:dyDescent="0.2">
      <c r="A7" s="1096"/>
      <c r="B7" s="1097"/>
      <c r="C7" s="1101"/>
      <c r="D7" s="1104"/>
      <c r="E7" s="1210"/>
      <c r="F7" s="727"/>
      <c r="G7" s="1211"/>
      <c r="H7" s="1211"/>
      <c r="I7" s="1144"/>
      <c r="J7" s="1145"/>
      <c r="K7" s="1144"/>
      <c r="L7" s="1145"/>
      <c r="M7" s="1205"/>
      <c r="N7" s="1206"/>
      <c r="O7" s="1119"/>
      <c r="P7" s="1090"/>
      <c r="Q7" s="418"/>
    </row>
    <row r="8" spans="1:19" s="86" customFormat="1" ht="21.75" customHeight="1" x14ac:dyDescent="0.4">
      <c r="A8" s="1096"/>
      <c r="B8" s="1097"/>
      <c r="C8" s="1101"/>
      <c r="D8" s="1104"/>
      <c r="E8" s="1210"/>
      <c r="F8" s="727"/>
      <c r="G8" s="454" t="s">
        <v>3416</v>
      </c>
      <c r="H8" s="454" t="s">
        <v>3417</v>
      </c>
      <c r="I8" s="1146" t="s">
        <v>3420</v>
      </c>
      <c r="J8" s="1147"/>
      <c r="K8" s="1146" t="s">
        <v>3421</v>
      </c>
      <c r="L8" s="1147"/>
      <c r="M8" s="1146" t="s">
        <v>3422</v>
      </c>
      <c r="N8" s="1147"/>
      <c r="O8" s="455" t="s">
        <v>3423</v>
      </c>
      <c r="P8" s="639" t="s">
        <v>3583</v>
      </c>
      <c r="Q8" s="418"/>
    </row>
    <row r="9" spans="1:19" s="420" customFormat="1" ht="21" x14ac:dyDescent="0.2">
      <c r="A9" s="1098"/>
      <c r="B9" s="1099"/>
      <c r="C9" s="1102"/>
      <c r="D9" s="1105"/>
      <c r="E9" s="419" t="s">
        <v>1238</v>
      </c>
      <c r="F9" s="456"/>
      <c r="G9" s="457" t="s">
        <v>1239</v>
      </c>
      <c r="H9" s="457" t="s">
        <v>1240</v>
      </c>
      <c r="I9" s="1208" t="s">
        <v>1243</v>
      </c>
      <c r="J9" s="1209"/>
      <c r="K9" s="1208" t="s">
        <v>2826</v>
      </c>
      <c r="L9" s="1209"/>
      <c r="M9" s="1208" t="s">
        <v>3424</v>
      </c>
      <c r="N9" s="1209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207" t="s">
        <v>1716</v>
      </c>
      <c r="B44" s="1207"/>
      <c r="C44" s="1207"/>
      <c r="D44" s="1207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1084" t="s">
        <v>1282</v>
      </c>
      <c r="B61" s="1085"/>
      <c r="C61" s="1085"/>
      <c r="D61" s="1086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207" t="s">
        <v>1734</v>
      </c>
      <c r="B67" s="1207"/>
      <c r="C67" s="1207"/>
      <c r="D67" s="1207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207" t="s">
        <v>1332</v>
      </c>
      <c r="B96" s="1207"/>
      <c r="C96" s="1207"/>
      <c r="D96" s="1207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207" t="s">
        <v>1724</v>
      </c>
      <c r="B106" s="1207"/>
      <c r="C106" s="1207"/>
      <c r="D106" s="1207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207" t="s">
        <v>1531</v>
      </c>
      <c r="B112" s="1207"/>
      <c r="C112" s="1207"/>
      <c r="D112" s="1207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207" t="s">
        <v>1621</v>
      </c>
      <c r="B122" s="1207"/>
      <c r="C122" s="1207"/>
      <c r="D122" s="1207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207" t="s">
        <v>1617</v>
      </c>
      <c r="B138" s="1207"/>
      <c r="C138" s="1207"/>
      <c r="D138" s="1207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207" t="s">
        <v>1762</v>
      </c>
      <c r="B143" s="1207"/>
      <c r="C143" s="1207"/>
      <c r="D143" s="1207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207" t="s">
        <v>2514</v>
      </c>
      <c r="B161" s="1207"/>
      <c r="C161" s="1207"/>
      <c r="D161" s="1207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207" t="s">
        <v>2521</v>
      </c>
      <c r="B165" s="1207"/>
      <c r="C165" s="1207"/>
      <c r="D165" s="1207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207" t="s">
        <v>1772</v>
      </c>
      <c r="B181" s="1207"/>
      <c r="C181" s="1207"/>
      <c r="D181" s="1207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207" t="s">
        <v>2947</v>
      </c>
      <c r="B185" s="1207"/>
      <c r="C185" s="1207"/>
      <c r="D185" s="1207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207" t="s">
        <v>1900</v>
      </c>
      <c r="B189" s="1207"/>
      <c r="C189" s="1207"/>
      <c r="D189" s="1207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207" t="s">
        <v>1889</v>
      </c>
      <c r="B193" s="1207"/>
      <c r="C193" s="1207"/>
      <c r="D193" s="1207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207" t="s">
        <v>1939</v>
      </c>
      <c r="B198" s="1207"/>
      <c r="C198" s="1207"/>
      <c r="D198" s="1207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207" t="s">
        <v>1916</v>
      </c>
      <c r="B202" s="1207"/>
      <c r="C202" s="1207"/>
      <c r="D202" s="1207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207" t="s">
        <v>1989</v>
      </c>
      <c r="B206" s="1207"/>
      <c r="C206" s="1207"/>
      <c r="D206" s="1207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207" t="s">
        <v>1986</v>
      </c>
      <c r="B210" s="1207"/>
      <c r="C210" s="1207"/>
      <c r="D210" s="1207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207" t="s">
        <v>1965</v>
      </c>
      <c r="B214" s="1207"/>
      <c r="C214" s="1207"/>
      <c r="D214" s="1207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207" t="s">
        <v>1955</v>
      </c>
      <c r="B218" s="1207"/>
      <c r="C218" s="1207"/>
      <c r="D218" s="1207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1084" t="s">
        <v>2815</v>
      </c>
      <c r="B222" s="1085"/>
      <c r="C222" s="1085"/>
      <c r="D222" s="1086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1084" t="s">
        <v>3143</v>
      </c>
      <c r="B255" s="1085"/>
      <c r="C255" s="1085"/>
      <c r="D255" s="1086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214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214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214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215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215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215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215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207" t="s">
        <v>1875</v>
      </c>
      <c r="B353" s="1207"/>
      <c r="C353" s="1207"/>
      <c r="D353" s="1207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1087" t="s">
        <v>596</v>
      </c>
      <c r="B354" s="1088"/>
      <c r="C354" s="1088"/>
      <c r="D354" s="1089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353:D353"/>
    <mergeCell ref="A354:D354"/>
    <mergeCell ref="A218:D218"/>
    <mergeCell ref="A222:D222"/>
    <mergeCell ref="A255:D255"/>
    <mergeCell ref="S257:S259"/>
    <mergeCell ref="S260:S263"/>
    <mergeCell ref="A198:D198"/>
    <mergeCell ref="A202:D202"/>
    <mergeCell ref="A206:D206"/>
    <mergeCell ref="A210:D210"/>
    <mergeCell ref="A214:D214"/>
    <mergeCell ref="A165:D165"/>
    <mergeCell ref="A181:D181"/>
    <mergeCell ref="A185:D185"/>
    <mergeCell ref="A189:D189"/>
    <mergeCell ref="A193:D193"/>
    <mergeCell ref="A106:D106"/>
    <mergeCell ref="A112:D112"/>
    <mergeCell ref="A138:D138"/>
    <mergeCell ref="A143:D143"/>
    <mergeCell ref="A161:D161"/>
    <mergeCell ref="A122:D122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170" t="s">
        <v>0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G1" s="367"/>
    </row>
    <row r="2" spans="1:59" s="510" customFormat="1" ht="21.75" x14ac:dyDescent="0.45">
      <c r="A2" s="1171" t="s">
        <v>1220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Y2" s="1171"/>
      <c r="Z2" s="1171"/>
      <c r="AA2" s="1171"/>
      <c r="AB2" s="1171"/>
      <c r="AC2" s="1171"/>
      <c r="AD2" s="1171"/>
      <c r="AE2" s="1171"/>
      <c r="AF2" s="1171"/>
      <c r="AG2" s="1171"/>
      <c r="AH2" s="1171"/>
      <c r="AI2" s="1171"/>
      <c r="AJ2" s="1171"/>
      <c r="AK2" s="1171"/>
      <c r="AL2" s="1171"/>
      <c r="AM2" s="1171"/>
      <c r="AN2" s="1171"/>
      <c r="AO2" s="1171"/>
      <c r="AP2" s="1171"/>
      <c r="AQ2" s="1171"/>
      <c r="AR2" s="1171"/>
      <c r="AS2" s="1171"/>
      <c r="AT2" s="1171"/>
      <c r="AU2" s="1171"/>
      <c r="AV2" s="1171"/>
      <c r="AW2" s="1171"/>
      <c r="AX2" s="1171"/>
      <c r="AY2" s="1171"/>
      <c r="AZ2" s="1171"/>
      <c r="BA2" s="1171"/>
      <c r="BB2" s="1171"/>
      <c r="BC2" s="1171"/>
      <c r="BG2" s="174"/>
    </row>
    <row r="3" spans="1:59" s="192" customFormat="1" ht="21.75" x14ac:dyDescent="0.45">
      <c r="A3" s="1172" t="s">
        <v>3530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2"/>
      <c r="M3" s="1172"/>
      <c r="N3" s="1172"/>
      <c r="O3" s="1172"/>
      <c r="P3" s="1172"/>
      <c r="Q3" s="1172"/>
      <c r="R3" s="1172"/>
      <c r="S3" s="1172"/>
      <c r="T3" s="1172"/>
      <c r="U3" s="1172"/>
      <c r="V3" s="1172"/>
      <c r="W3" s="1172"/>
      <c r="X3" s="1172"/>
      <c r="Y3" s="1172"/>
      <c r="Z3" s="1172"/>
      <c r="AA3" s="1172"/>
      <c r="AB3" s="1172"/>
      <c r="AC3" s="1172"/>
      <c r="AD3" s="1172"/>
      <c r="AE3" s="1172"/>
      <c r="AF3" s="1172"/>
      <c r="AG3" s="1172"/>
      <c r="AH3" s="1172"/>
      <c r="AI3" s="1172"/>
      <c r="AJ3" s="1172"/>
      <c r="AK3" s="1172"/>
      <c r="AL3" s="1172"/>
      <c r="AM3" s="1172"/>
      <c r="AN3" s="1172"/>
      <c r="AO3" s="1172"/>
      <c r="AP3" s="1172"/>
      <c r="AQ3" s="1172"/>
      <c r="AR3" s="1172"/>
      <c r="AS3" s="1172"/>
      <c r="AT3" s="1172"/>
      <c r="AU3" s="1172"/>
      <c r="AV3" s="1172"/>
      <c r="AW3" s="1172"/>
      <c r="AX3" s="1172"/>
      <c r="AY3" s="1172"/>
      <c r="AZ3" s="1172"/>
      <c r="BA3" s="1172"/>
      <c r="BB3" s="1172"/>
      <c r="BC3" s="1172"/>
      <c r="BG3" s="367"/>
    </row>
    <row r="4" spans="1:59" s="367" customFormat="1" ht="18" customHeight="1" x14ac:dyDescent="0.4">
      <c r="A4" s="1046" t="s">
        <v>3</v>
      </c>
      <c r="B4" s="1051" t="s">
        <v>3531</v>
      </c>
      <c r="C4" s="1052"/>
      <c r="D4" s="1052"/>
      <c r="E4" s="1053"/>
      <c r="F4" s="1051" t="s">
        <v>3532</v>
      </c>
      <c r="G4" s="1052"/>
      <c r="H4" s="1052"/>
      <c r="I4" s="1053"/>
      <c r="J4" s="1051" t="s">
        <v>3533</v>
      </c>
      <c r="K4" s="1052"/>
      <c r="L4" s="1052"/>
      <c r="M4" s="1053"/>
      <c r="N4" s="1051" t="s">
        <v>3534</v>
      </c>
      <c r="O4" s="1052"/>
      <c r="P4" s="1052"/>
      <c r="Q4" s="1053"/>
      <c r="R4" s="1051" t="s">
        <v>3535</v>
      </c>
      <c r="S4" s="1052"/>
      <c r="T4" s="1052"/>
      <c r="U4" s="1053"/>
      <c r="V4" s="1051" t="s">
        <v>3536</v>
      </c>
      <c r="W4" s="1052"/>
      <c r="X4" s="1052"/>
      <c r="Y4" s="1053"/>
      <c r="Z4" s="1051" t="s">
        <v>3537</v>
      </c>
      <c r="AA4" s="1052"/>
      <c r="AB4" s="1052"/>
      <c r="AC4" s="1053"/>
      <c r="AD4" s="1051" t="s">
        <v>3538</v>
      </c>
      <c r="AE4" s="1052"/>
      <c r="AF4" s="1052"/>
      <c r="AG4" s="1053"/>
      <c r="AH4" s="1222" t="s">
        <v>3539</v>
      </c>
      <c r="AI4" s="1222"/>
      <c r="AJ4" s="1222"/>
      <c r="AK4" s="1222"/>
      <c r="AL4" s="1051" t="s">
        <v>3540</v>
      </c>
      <c r="AM4" s="1052"/>
      <c r="AN4" s="1052"/>
      <c r="AO4" s="1053"/>
      <c r="AP4" s="1051" t="s">
        <v>3541</v>
      </c>
      <c r="AQ4" s="1052"/>
      <c r="AR4" s="1052"/>
      <c r="AS4" s="1053"/>
      <c r="AT4" s="1051" t="s">
        <v>3542</v>
      </c>
      <c r="AU4" s="1052"/>
      <c r="AV4" s="1052"/>
      <c r="AW4" s="1053"/>
      <c r="AX4" s="1216" t="s">
        <v>3543</v>
      </c>
      <c r="AY4" s="1217"/>
      <c r="AZ4" s="1217"/>
      <c r="BA4" s="1217"/>
      <c r="BB4" s="1217"/>
      <c r="BC4" s="1218"/>
    </row>
    <row r="5" spans="1:59" s="367" customFormat="1" ht="18" customHeight="1" x14ac:dyDescent="0.4">
      <c r="A5" s="1047"/>
      <c r="B5" s="1063" t="s">
        <v>2007</v>
      </c>
      <c r="C5" s="1219" t="s">
        <v>3406</v>
      </c>
      <c r="D5" s="1220"/>
      <c r="E5" s="1221"/>
      <c r="F5" s="1063" t="s">
        <v>2007</v>
      </c>
      <c r="G5" s="1219" t="s">
        <v>3406</v>
      </c>
      <c r="H5" s="1220"/>
      <c r="I5" s="1221"/>
      <c r="J5" s="1063" t="s">
        <v>2007</v>
      </c>
      <c r="K5" s="1219" t="s">
        <v>3406</v>
      </c>
      <c r="L5" s="1220"/>
      <c r="M5" s="1221"/>
      <c r="N5" s="1063" t="s">
        <v>2007</v>
      </c>
      <c r="O5" s="1219" t="s">
        <v>3406</v>
      </c>
      <c r="P5" s="1220"/>
      <c r="Q5" s="1221"/>
      <c r="R5" s="1063" t="s">
        <v>2007</v>
      </c>
      <c r="S5" s="1219" t="s">
        <v>3406</v>
      </c>
      <c r="T5" s="1220"/>
      <c r="U5" s="1221"/>
      <c r="V5" s="1063" t="s">
        <v>2007</v>
      </c>
      <c r="W5" s="1219" t="s">
        <v>3406</v>
      </c>
      <c r="X5" s="1220"/>
      <c r="Y5" s="1221"/>
      <c r="Z5" s="1063" t="s">
        <v>2007</v>
      </c>
      <c r="AA5" s="1219" t="s">
        <v>3406</v>
      </c>
      <c r="AB5" s="1220"/>
      <c r="AC5" s="1221"/>
      <c r="AD5" s="1063" t="s">
        <v>2007</v>
      </c>
      <c r="AE5" s="1219" t="s">
        <v>3406</v>
      </c>
      <c r="AF5" s="1220"/>
      <c r="AG5" s="1221"/>
      <c r="AH5" s="1063" t="s">
        <v>2007</v>
      </c>
      <c r="AI5" s="1219" t="s">
        <v>3406</v>
      </c>
      <c r="AJ5" s="1220"/>
      <c r="AK5" s="1221"/>
      <c r="AL5" s="1063" t="s">
        <v>2007</v>
      </c>
      <c r="AM5" s="1219" t="s">
        <v>3406</v>
      </c>
      <c r="AN5" s="1220"/>
      <c r="AO5" s="1221"/>
      <c r="AP5" s="1063" t="s">
        <v>2007</v>
      </c>
      <c r="AQ5" s="1219" t="s">
        <v>3406</v>
      </c>
      <c r="AR5" s="1220"/>
      <c r="AS5" s="1221"/>
      <c r="AT5" s="1063" t="s">
        <v>2007</v>
      </c>
      <c r="AU5" s="1219" t="s">
        <v>3406</v>
      </c>
      <c r="AV5" s="1220"/>
      <c r="AW5" s="1221"/>
      <c r="AX5" s="1196" t="s">
        <v>2007</v>
      </c>
      <c r="AY5" s="1198" t="s">
        <v>3406</v>
      </c>
      <c r="AZ5" s="1199"/>
      <c r="BA5" s="1200"/>
      <c r="BB5" s="1201" t="s">
        <v>3407</v>
      </c>
      <c r="BC5" s="1194" t="s">
        <v>1231</v>
      </c>
    </row>
    <row r="6" spans="1:59" s="416" customFormat="1" ht="57" x14ac:dyDescent="0.4">
      <c r="A6" s="1048"/>
      <c r="B6" s="1065"/>
      <c r="C6" s="511" t="s">
        <v>3415</v>
      </c>
      <c r="D6" s="511" t="s">
        <v>3413</v>
      </c>
      <c r="E6" s="511" t="s">
        <v>3544</v>
      </c>
      <c r="F6" s="1065"/>
      <c r="G6" s="511" t="s">
        <v>3415</v>
      </c>
      <c r="H6" s="511" t="s">
        <v>3413</v>
      </c>
      <c r="I6" s="511" t="s">
        <v>3544</v>
      </c>
      <c r="J6" s="1065"/>
      <c r="K6" s="511" t="s">
        <v>3415</v>
      </c>
      <c r="L6" s="511" t="s">
        <v>3413</v>
      </c>
      <c r="M6" s="511" t="s">
        <v>3544</v>
      </c>
      <c r="N6" s="1065"/>
      <c r="O6" s="511" t="s">
        <v>3415</v>
      </c>
      <c r="P6" s="511" t="s">
        <v>3413</v>
      </c>
      <c r="Q6" s="511" t="s">
        <v>3544</v>
      </c>
      <c r="R6" s="1065"/>
      <c r="S6" s="511" t="s">
        <v>3415</v>
      </c>
      <c r="T6" s="511" t="s">
        <v>3413</v>
      </c>
      <c r="U6" s="511" t="s">
        <v>3544</v>
      </c>
      <c r="V6" s="1065"/>
      <c r="W6" s="511" t="s">
        <v>3415</v>
      </c>
      <c r="X6" s="511" t="s">
        <v>3413</v>
      </c>
      <c r="Y6" s="511" t="s">
        <v>3544</v>
      </c>
      <c r="Z6" s="1065"/>
      <c r="AA6" s="511" t="s">
        <v>3415</v>
      </c>
      <c r="AB6" s="511" t="s">
        <v>3413</v>
      </c>
      <c r="AC6" s="511" t="s">
        <v>3544</v>
      </c>
      <c r="AD6" s="1065"/>
      <c r="AE6" s="511" t="s">
        <v>3415</v>
      </c>
      <c r="AF6" s="511" t="s">
        <v>3413</v>
      </c>
      <c r="AG6" s="511" t="s">
        <v>3544</v>
      </c>
      <c r="AH6" s="1065"/>
      <c r="AI6" s="511" t="s">
        <v>3415</v>
      </c>
      <c r="AJ6" s="511" t="s">
        <v>3413</v>
      </c>
      <c r="AK6" s="511" t="s">
        <v>3544</v>
      </c>
      <c r="AL6" s="1065"/>
      <c r="AM6" s="511" t="s">
        <v>3415</v>
      </c>
      <c r="AN6" s="511" t="s">
        <v>3413</v>
      </c>
      <c r="AO6" s="511" t="s">
        <v>3544</v>
      </c>
      <c r="AP6" s="1065"/>
      <c r="AQ6" s="511" t="s">
        <v>3415</v>
      </c>
      <c r="AR6" s="511" t="s">
        <v>3413</v>
      </c>
      <c r="AS6" s="511" t="s">
        <v>3544</v>
      </c>
      <c r="AT6" s="1065"/>
      <c r="AU6" s="511" t="s">
        <v>3415</v>
      </c>
      <c r="AV6" s="511" t="s">
        <v>3413</v>
      </c>
      <c r="AW6" s="511" t="s">
        <v>3544</v>
      </c>
      <c r="AX6" s="1197"/>
      <c r="AY6" s="549" t="s">
        <v>3415</v>
      </c>
      <c r="AZ6" s="549" t="s">
        <v>3413</v>
      </c>
      <c r="BA6" s="549" t="s">
        <v>3544</v>
      </c>
      <c r="BB6" s="1202"/>
      <c r="BC6" s="1195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</mergeCells>
  <pageMargins left="0.7" right="0.7" top="0.75" bottom="0.75" header="0.3" footer="0.3"/>
  <pageSetup paperSize="9" orientation="landscape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1227" t="s">
        <v>93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1227"/>
      <c r="M1" s="1227"/>
      <c r="N1" s="1227"/>
      <c r="O1" s="1227"/>
      <c r="P1" s="1227"/>
      <c r="Q1" s="1227"/>
      <c r="R1" s="1227"/>
      <c r="S1" s="1227"/>
      <c r="T1" s="1227"/>
    </row>
    <row r="2" spans="1:23" s="85" customFormat="1" ht="23.25" x14ac:dyDescent="0.5">
      <c r="A2" s="1227" t="s">
        <v>2825</v>
      </c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  <c r="O2" s="1227"/>
      <c r="P2" s="1227"/>
      <c r="Q2" s="1227"/>
      <c r="R2" s="1227"/>
      <c r="S2" s="1227"/>
      <c r="T2" s="1227"/>
    </row>
    <row r="3" spans="1:23" s="85" customFormat="1" ht="23.25" x14ac:dyDescent="0.5">
      <c r="A3" s="1228" t="s">
        <v>3585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1228"/>
      <c r="O3" s="1228"/>
      <c r="P3" s="1228"/>
      <c r="Q3" s="1228"/>
      <c r="R3" s="1228"/>
      <c r="S3" s="1228"/>
      <c r="T3" s="1228"/>
    </row>
    <row r="4" spans="1:23" s="86" customFormat="1" ht="24" customHeight="1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3406</v>
      </c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7"/>
      <c r="S4" s="1118" t="s">
        <v>3407</v>
      </c>
      <c r="T4" s="453" t="s">
        <v>2039</v>
      </c>
      <c r="U4" s="85"/>
    </row>
    <row r="5" spans="1:23" s="86" customFormat="1" ht="24" customHeight="1" x14ac:dyDescent="0.45">
      <c r="A5" s="1096"/>
      <c r="B5" s="1097"/>
      <c r="C5" s="1101"/>
      <c r="D5" s="1104"/>
      <c r="E5" s="1107"/>
      <c r="F5" s="643"/>
      <c r="G5" s="1211" t="s">
        <v>3408</v>
      </c>
      <c r="H5" s="1211" t="s">
        <v>3409</v>
      </c>
      <c r="I5" s="1229" t="s">
        <v>3410</v>
      </c>
      <c r="J5" s="1229"/>
      <c r="K5" s="1229"/>
      <c r="L5" s="1229"/>
      <c r="M5" s="1212" t="s">
        <v>3411</v>
      </c>
      <c r="N5" s="1213"/>
      <c r="O5" s="1213"/>
      <c r="P5" s="1213"/>
      <c r="Q5" s="1213"/>
      <c r="R5" s="1213"/>
      <c r="S5" s="1119"/>
      <c r="T5" s="1090" t="s">
        <v>3412</v>
      </c>
      <c r="U5" s="85"/>
    </row>
    <row r="6" spans="1:23" s="86" customFormat="1" ht="24" customHeight="1" x14ac:dyDescent="0.2">
      <c r="A6" s="1096"/>
      <c r="B6" s="1097"/>
      <c r="C6" s="1101"/>
      <c r="D6" s="1104"/>
      <c r="E6" s="1210"/>
      <c r="F6" s="644"/>
      <c r="G6" s="1211"/>
      <c r="H6" s="1211"/>
      <c r="I6" s="1230" t="s">
        <v>3413</v>
      </c>
      <c r="J6" s="1231"/>
      <c r="K6" s="1234" t="s">
        <v>3414</v>
      </c>
      <c r="L6" s="1235"/>
      <c r="M6" s="1142" t="s">
        <v>3415</v>
      </c>
      <c r="N6" s="1143"/>
      <c r="O6" s="1142" t="s">
        <v>3413</v>
      </c>
      <c r="P6" s="1143"/>
      <c r="Q6" s="1203" t="s">
        <v>3414</v>
      </c>
      <c r="R6" s="1204"/>
      <c r="S6" s="1119"/>
      <c r="T6" s="1090"/>
      <c r="U6" s="418"/>
    </row>
    <row r="7" spans="1:23" s="86" customFormat="1" ht="25.5" customHeight="1" x14ac:dyDescent="0.2">
      <c r="A7" s="1096"/>
      <c r="B7" s="1097"/>
      <c r="C7" s="1101"/>
      <c r="D7" s="1104"/>
      <c r="E7" s="1210"/>
      <c r="F7" s="644"/>
      <c r="G7" s="1211"/>
      <c r="H7" s="1211"/>
      <c r="I7" s="1232"/>
      <c r="J7" s="1233"/>
      <c r="K7" s="1236"/>
      <c r="L7" s="1237"/>
      <c r="M7" s="1144"/>
      <c r="N7" s="1145"/>
      <c r="O7" s="1144"/>
      <c r="P7" s="1145"/>
      <c r="Q7" s="1205"/>
      <c r="R7" s="1206"/>
      <c r="S7" s="1119"/>
      <c r="T7" s="1090"/>
      <c r="U7" s="418"/>
    </row>
    <row r="8" spans="1:23" s="86" customFormat="1" ht="21.75" customHeight="1" x14ac:dyDescent="0.4">
      <c r="A8" s="1096"/>
      <c r="B8" s="1097"/>
      <c r="C8" s="1101"/>
      <c r="D8" s="1104"/>
      <c r="E8" s="1210"/>
      <c r="F8" s="644"/>
      <c r="G8" s="454" t="s">
        <v>3416</v>
      </c>
      <c r="H8" s="454" t="s">
        <v>3417</v>
      </c>
      <c r="I8" s="1238" t="s">
        <v>3418</v>
      </c>
      <c r="J8" s="1239"/>
      <c r="K8" s="1238" t="s">
        <v>3419</v>
      </c>
      <c r="L8" s="1239"/>
      <c r="M8" s="1146" t="s">
        <v>3420</v>
      </c>
      <c r="N8" s="1147"/>
      <c r="O8" s="1146" t="s">
        <v>3421</v>
      </c>
      <c r="P8" s="1147"/>
      <c r="Q8" s="1146" t="s">
        <v>3422</v>
      </c>
      <c r="R8" s="1147"/>
      <c r="S8" s="455" t="s">
        <v>3423</v>
      </c>
      <c r="T8" s="639" t="s">
        <v>3583</v>
      </c>
      <c r="U8" s="418"/>
    </row>
    <row r="9" spans="1:23" s="420" customFormat="1" ht="21" x14ac:dyDescent="0.2">
      <c r="A9" s="1098"/>
      <c r="B9" s="1099"/>
      <c r="C9" s="1102"/>
      <c r="D9" s="1105"/>
      <c r="E9" s="419" t="s">
        <v>1238</v>
      </c>
      <c r="F9" s="456"/>
      <c r="G9" s="457" t="s">
        <v>1239</v>
      </c>
      <c r="H9" s="457" t="s">
        <v>1240</v>
      </c>
      <c r="I9" s="1240" t="s">
        <v>1241</v>
      </c>
      <c r="J9" s="1241"/>
      <c r="K9" s="1240" t="s">
        <v>1242</v>
      </c>
      <c r="L9" s="1241"/>
      <c r="M9" s="1208" t="s">
        <v>1243</v>
      </c>
      <c r="N9" s="1209"/>
      <c r="O9" s="1208" t="s">
        <v>2826</v>
      </c>
      <c r="P9" s="1209"/>
      <c r="Q9" s="1208" t="s">
        <v>3424</v>
      </c>
      <c r="R9" s="1209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223" t="s">
        <v>1716</v>
      </c>
      <c r="B27" s="1223"/>
      <c r="C27" s="1223"/>
      <c r="D27" s="1223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224" t="s">
        <v>1282</v>
      </c>
      <c r="B35" s="1225"/>
      <c r="C35" s="1225"/>
      <c r="D35" s="1226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223" t="s">
        <v>1734</v>
      </c>
      <c r="B40" s="1223"/>
      <c r="C40" s="1223"/>
      <c r="D40" s="1223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223" t="s">
        <v>1332</v>
      </c>
      <c r="B63" s="1223"/>
      <c r="C63" s="1223"/>
      <c r="D63" s="1223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223" t="s">
        <v>1724</v>
      </c>
      <c r="B74" s="1223"/>
      <c r="C74" s="1223"/>
      <c r="D74" s="1223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223" t="s">
        <v>1531</v>
      </c>
      <c r="B89" s="1223"/>
      <c r="C89" s="1223"/>
      <c r="D89" s="1223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223" t="s">
        <v>1621</v>
      </c>
      <c r="B93" s="1223"/>
      <c r="C93" s="1223"/>
      <c r="D93" s="1223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223" t="s">
        <v>1617</v>
      </c>
      <c r="B113" s="1223"/>
      <c r="C113" s="1223"/>
      <c r="D113" s="1223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223" t="s">
        <v>1762</v>
      </c>
      <c r="B118" s="1223"/>
      <c r="C118" s="1223"/>
      <c r="D118" s="1223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223" t="s">
        <v>2514</v>
      </c>
      <c r="B124" s="1223"/>
      <c r="C124" s="1223"/>
      <c r="D124" s="1223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223" t="s">
        <v>2521</v>
      </c>
      <c r="B128" s="1223"/>
      <c r="C128" s="1223"/>
      <c r="D128" s="1223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223" t="s">
        <v>1772</v>
      </c>
      <c r="B142" s="1223"/>
      <c r="C142" s="1223"/>
      <c r="D142" s="1223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223" t="s">
        <v>2947</v>
      </c>
      <c r="B146" s="1223"/>
      <c r="C146" s="1223"/>
      <c r="D146" s="1223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223" t="s">
        <v>1900</v>
      </c>
      <c r="B157" s="1223"/>
      <c r="C157" s="1223"/>
      <c r="D157" s="1223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223" t="s">
        <v>1889</v>
      </c>
      <c r="B161" s="1223"/>
      <c r="C161" s="1223"/>
      <c r="D161" s="1223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223" t="s">
        <v>1939</v>
      </c>
      <c r="B169" s="1223"/>
      <c r="C169" s="1223"/>
      <c r="D169" s="1223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223" t="s">
        <v>1916</v>
      </c>
      <c r="B175" s="1223"/>
      <c r="C175" s="1223"/>
      <c r="D175" s="1223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223" t="s">
        <v>1989</v>
      </c>
      <c r="B179" s="1223"/>
      <c r="C179" s="1223"/>
      <c r="D179" s="1223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223" t="s">
        <v>1986</v>
      </c>
      <c r="B183" s="1223"/>
      <c r="C183" s="1223"/>
      <c r="D183" s="1223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223" t="s">
        <v>1951</v>
      </c>
      <c r="B190" s="1223"/>
      <c r="C190" s="1223"/>
      <c r="D190" s="1223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223" t="s">
        <v>1875</v>
      </c>
      <c r="B347" s="1223"/>
      <c r="C347" s="1223"/>
      <c r="D347" s="1223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223" t="s">
        <v>1965</v>
      </c>
      <c r="B351" s="1223"/>
      <c r="C351" s="1223"/>
      <c r="D351" s="1223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223" t="s">
        <v>1955</v>
      </c>
      <c r="B356" s="1223"/>
      <c r="C356" s="1223"/>
      <c r="D356" s="1223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224" t="s">
        <v>2815</v>
      </c>
      <c r="B361" s="1225"/>
      <c r="C361" s="1225"/>
      <c r="D361" s="1226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224" t="s">
        <v>3143</v>
      </c>
      <c r="B379" s="1225"/>
      <c r="C379" s="1225"/>
      <c r="D379" s="1226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242" t="s">
        <v>596</v>
      </c>
      <c r="B380" s="1243"/>
      <c r="C380" s="1243"/>
      <c r="D380" s="1244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380:D380"/>
    <mergeCell ref="A347:D347"/>
    <mergeCell ref="A351:D351"/>
    <mergeCell ref="A356:D356"/>
    <mergeCell ref="A361:D361"/>
    <mergeCell ref="A379:D379"/>
    <mergeCell ref="A169:D169"/>
    <mergeCell ref="A179:D179"/>
    <mergeCell ref="A183:D183"/>
    <mergeCell ref="A190:D190"/>
    <mergeCell ref="A175:D175"/>
    <mergeCell ref="I9:J9"/>
    <mergeCell ref="K9:L9"/>
    <mergeCell ref="M9:N9"/>
    <mergeCell ref="O9:P9"/>
    <mergeCell ref="Q9:R9"/>
    <mergeCell ref="M6:N7"/>
    <mergeCell ref="O6:P7"/>
    <mergeCell ref="Q6:R7"/>
    <mergeCell ref="I8:J8"/>
    <mergeCell ref="K8:L8"/>
    <mergeCell ref="M8:N8"/>
    <mergeCell ref="O8:P8"/>
    <mergeCell ref="Q8:R8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</mergeCells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247" t="s">
        <v>0</v>
      </c>
      <c r="B1" s="1247"/>
      <c r="C1" s="1247"/>
      <c r="D1" s="1247"/>
      <c r="E1" s="1247"/>
      <c r="F1" s="1247"/>
      <c r="G1" s="1247"/>
      <c r="H1" s="1247"/>
    </row>
    <row r="2" spans="1:8" ht="23.25" x14ac:dyDescent="0.5">
      <c r="A2" s="1247" t="s">
        <v>3565</v>
      </c>
      <c r="B2" s="1247"/>
      <c r="C2" s="1247"/>
      <c r="D2" s="1247"/>
      <c r="E2" s="1247"/>
      <c r="F2" s="1247"/>
      <c r="G2" s="1247"/>
      <c r="H2" s="1247"/>
    </row>
    <row r="3" spans="1:8" ht="23.25" x14ac:dyDescent="0.5">
      <c r="A3" s="1247" t="s">
        <v>3566</v>
      </c>
      <c r="B3" s="1247"/>
      <c r="C3" s="1247"/>
      <c r="D3" s="1247"/>
      <c r="E3" s="1247"/>
      <c r="F3" s="1247"/>
      <c r="G3" s="1247"/>
      <c r="H3" s="1247"/>
    </row>
    <row r="4" spans="1:8" ht="23.25" x14ac:dyDescent="0.5">
      <c r="A4" s="1247" t="s">
        <v>3530</v>
      </c>
      <c r="B4" s="1247"/>
      <c r="C4" s="1247"/>
      <c r="D4" s="1247"/>
      <c r="E4" s="1247"/>
      <c r="F4" s="1247"/>
      <c r="G4" s="1247"/>
      <c r="H4" s="1247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248" t="s">
        <v>3660</v>
      </c>
      <c r="B6" s="1251" t="s">
        <v>99</v>
      </c>
      <c r="C6" s="1254" t="s">
        <v>3406</v>
      </c>
      <c r="D6" s="1255"/>
      <c r="E6" s="1256"/>
      <c r="F6" s="1256"/>
      <c r="G6" s="1257"/>
      <c r="H6" s="1251" t="s">
        <v>1231</v>
      </c>
    </row>
    <row r="7" spans="1:8" s="622" customFormat="1" ht="74.25" customHeight="1" x14ac:dyDescent="0.2">
      <c r="A7" s="1249"/>
      <c r="B7" s="1252"/>
      <c r="C7" s="1260" t="s">
        <v>3554</v>
      </c>
      <c r="D7" s="1261"/>
      <c r="E7" s="623" t="s">
        <v>3415</v>
      </c>
      <c r="F7" s="623" t="s">
        <v>3413</v>
      </c>
      <c r="G7" s="623" t="s">
        <v>3544</v>
      </c>
      <c r="H7" s="1258"/>
    </row>
    <row r="8" spans="1:8" s="622" customFormat="1" ht="18" customHeight="1" x14ac:dyDescent="0.2">
      <c r="A8" s="1250"/>
      <c r="B8" s="1253"/>
      <c r="C8" s="1262"/>
      <c r="D8" s="1263"/>
      <c r="E8" s="624" t="s">
        <v>3567</v>
      </c>
      <c r="F8" s="624" t="s">
        <v>3568</v>
      </c>
      <c r="G8" s="624" t="s">
        <v>3569</v>
      </c>
      <c r="H8" s="1259"/>
    </row>
    <row r="9" spans="1:8" x14ac:dyDescent="0.45">
      <c r="A9" s="1245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245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245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246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246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246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245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245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245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245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246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246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246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246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247" t="s">
        <v>0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  <c r="S1" s="1247"/>
    </row>
    <row r="2" spans="1:20" s="85" customFormat="1" ht="23.25" x14ac:dyDescent="0.5">
      <c r="A2" s="1247" t="s">
        <v>3552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</row>
    <row r="3" spans="1:20" s="85" customFormat="1" ht="23.25" x14ac:dyDescent="0.5">
      <c r="A3" s="1247" t="s">
        <v>3553</v>
      </c>
      <c r="B3" s="1247"/>
      <c r="C3" s="1247"/>
      <c r="D3" s="1247"/>
      <c r="E3" s="1247"/>
      <c r="F3" s="1247"/>
      <c r="G3" s="1247"/>
      <c r="H3" s="1247"/>
      <c r="I3" s="1247"/>
      <c r="J3" s="1247"/>
      <c r="K3" s="1247"/>
      <c r="L3" s="1247"/>
      <c r="M3" s="1247"/>
      <c r="N3" s="1247"/>
      <c r="O3" s="1247"/>
      <c r="P3" s="1247"/>
      <c r="Q3" s="1247"/>
      <c r="R3" s="1247"/>
      <c r="S3" s="1247"/>
    </row>
    <row r="4" spans="1:20" s="85" customFormat="1" ht="12" customHeight="1" x14ac:dyDescent="0.5">
      <c r="A4" s="1306"/>
      <c r="B4" s="1306"/>
      <c r="C4" s="1306"/>
      <c r="D4" s="1306"/>
      <c r="E4" s="1306"/>
      <c r="F4" s="1306"/>
      <c r="G4" s="1306"/>
      <c r="H4" s="1306"/>
      <c r="I4" s="1306"/>
      <c r="J4" s="1306"/>
      <c r="K4" s="1306"/>
      <c r="L4" s="1306"/>
      <c r="M4" s="1306"/>
      <c r="N4" s="1306"/>
      <c r="O4" s="1306"/>
      <c r="P4" s="1306"/>
      <c r="Q4" s="1306"/>
      <c r="R4" s="1306"/>
      <c r="S4" s="1306"/>
    </row>
    <row r="5" spans="1:20" s="86" customFormat="1" ht="24" customHeight="1" x14ac:dyDescent="0.45">
      <c r="A5" s="1103" t="s">
        <v>3661</v>
      </c>
      <c r="B5" s="1266"/>
      <c r="C5" s="1106" t="s">
        <v>99</v>
      </c>
      <c r="D5" s="1307" t="s">
        <v>3406</v>
      </c>
      <c r="E5" s="1308"/>
      <c r="F5" s="1308"/>
      <c r="G5" s="1308"/>
      <c r="H5" s="1308"/>
      <c r="I5" s="1308"/>
      <c r="J5" s="1308"/>
      <c r="K5" s="1308"/>
      <c r="L5" s="1308"/>
      <c r="M5" s="1308"/>
      <c r="N5" s="1308"/>
      <c r="O5" s="1308"/>
      <c r="P5" s="1308"/>
      <c r="Q5" s="1308"/>
      <c r="R5" s="1309"/>
      <c r="S5" s="453" t="s">
        <v>2039</v>
      </c>
      <c r="T5" s="85"/>
    </row>
    <row r="6" spans="1:20" s="86" customFormat="1" ht="24" customHeight="1" x14ac:dyDescent="0.45">
      <c r="A6" s="1104"/>
      <c r="B6" s="1267"/>
      <c r="C6" s="1107"/>
      <c r="D6" s="1276" t="s">
        <v>3554</v>
      </c>
      <c r="E6" s="1277"/>
      <c r="F6" s="1269" t="s">
        <v>3555</v>
      </c>
      <c r="G6" s="1270"/>
      <c r="H6" s="1270"/>
      <c r="I6" s="1271"/>
      <c r="J6" s="1300" t="s">
        <v>3556</v>
      </c>
      <c r="K6" s="1301"/>
      <c r="L6" s="1301"/>
      <c r="M6" s="1301"/>
      <c r="N6" s="1301"/>
      <c r="O6" s="1302"/>
      <c r="P6" s="1305" t="s">
        <v>3662</v>
      </c>
      <c r="Q6" s="1305"/>
      <c r="R6" s="1305"/>
      <c r="S6" s="1090" t="s">
        <v>3412</v>
      </c>
      <c r="T6" s="85"/>
    </row>
    <row r="7" spans="1:20" s="86" customFormat="1" ht="27.75" customHeight="1" x14ac:dyDescent="0.2">
      <c r="A7" s="1104"/>
      <c r="B7" s="1267"/>
      <c r="C7" s="1107"/>
      <c r="D7" s="1278"/>
      <c r="E7" s="1279"/>
      <c r="F7" s="1272" t="s">
        <v>3413</v>
      </c>
      <c r="G7" s="1273"/>
      <c r="H7" s="1272" t="s">
        <v>3544</v>
      </c>
      <c r="I7" s="1273"/>
      <c r="J7" s="1291" t="s">
        <v>3415</v>
      </c>
      <c r="K7" s="1303"/>
      <c r="L7" s="1291" t="s">
        <v>3413</v>
      </c>
      <c r="M7" s="1303"/>
      <c r="N7" s="1291" t="s">
        <v>3544</v>
      </c>
      <c r="O7" s="1292"/>
      <c r="P7" s="1289" t="s">
        <v>3415</v>
      </c>
      <c r="Q7" s="1289" t="s">
        <v>3413</v>
      </c>
      <c r="R7" s="1289" t="s">
        <v>3544</v>
      </c>
      <c r="S7" s="1288"/>
      <c r="T7" s="418"/>
    </row>
    <row r="8" spans="1:20" s="86" customFormat="1" ht="26.25" customHeight="1" x14ac:dyDescent="0.2">
      <c r="A8" s="1104"/>
      <c r="B8" s="1267"/>
      <c r="C8" s="1107"/>
      <c r="D8" s="1278"/>
      <c r="E8" s="1279"/>
      <c r="F8" s="1274"/>
      <c r="G8" s="1275"/>
      <c r="H8" s="1274"/>
      <c r="I8" s="1275"/>
      <c r="J8" s="1293"/>
      <c r="K8" s="1304"/>
      <c r="L8" s="1293"/>
      <c r="M8" s="1304"/>
      <c r="N8" s="1293"/>
      <c r="O8" s="1294"/>
      <c r="P8" s="1290"/>
      <c r="Q8" s="1290"/>
      <c r="R8" s="1290"/>
      <c r="S8" s="1288"/>
      <c r="T8" s="418"/>
    </row>
    <row r="9" spans="1:20" s="552" customFormat="1" ht="18.75" customHeight="1" x14ac:dyDescent="0.2">
      <c r="A9" s="1105"/>
      <c r="B9" s="1268"/>
      <c r="C9" s="1108"/>
      <c r="D9" s="1282" t="s">
        <v>3584</v>
      </c>
      <c r="E9" s="1283"/>
      <c r="F9" s="1295" t="s">
        <v>3418</v>
      </c>
      <c r="G9" s="1296"/>
      <c r="H9" s="1295" t="s">
        <v>3419</v>
      </c>
      <c r="I9" s="1296"/>
      <c r="J9" s="1297" t="s">
        <v>3420</v>
      </c>
      <c r="K9" s="1298"/>
      <c r="L9" s="1297" t="s">
        <v>3421</v>
      </c>
      <c r="M9" s="1298"/>
      <c r="N9" s="1297" t="s">
        <v>3422</v>
      </c>
      <c r="O9" s="1299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284" t="s">
        <v>86</v>
      </c>
      <c r="B67" s="1285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286" t="s">
        <v>3137</v>
      </c>
      <c r="B69" s="1287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280" t="s">
        <v>3238</v>
      </c>
      <c r="B70" s="1281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280" t="s">
        <v>3239</v>
      </c>
      <c r="B73" s="1281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264" t="s">
        <v>3560</v>
      </c>
      <c r="B75" s="1265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242" t="s">
        <v>596</v>
      </c>
      <c r="B81" s="1244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1:S1"/>
    <mergeCell ref="A2:S2"/>
    <mergeCell ref="A3:S3"/>
    <mergeCell ref="A4:S4"/>
    <mergeCell ref="D5:R5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</mergeCells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  <c r="V1" s="1310"/>
      <c r="W1" s="1310"/>
      <c r="X1" s="1310"/>
      <c r="Y1" s="1310"/>
      <c r="Z1" s="1310"/>
      <c r="AA1" s="1310"/>
      <c r="AB1" s="1310"/>
      <c r="AC1" s="1310"/>
      <c r="AD1" s="1310"/>
      <c r="AE1" s="1310"/>
      <c r="AF1" s="1310"/>
      <c r="AG1" s="1310"/>
      <c r="AH1" s="1310"/>
      <c r="AI1" s="1310"/>
      <c r="AJ1" s="1310"/>
      <c r="AK1" s="1310"/>
      <c r="AL1" s="1310"/>
      <c r="AM1" s="1310"/>
      <c r="AN1" s="1310"/>
      <c r="AO1" s="1310"/>
    </row>
    <row r="2" spans="1:41" s="190" customFormat="1" ht="21.75" x14ac:dyDescent="0.45">
      <c r="A2" s="1311" t="s">
        <v>1220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</row>
    <row r="3" spans="1:41" s="192" customFormat="1" ht="21.75" x14ac:dyDescent="0.45">
      <c r="A3" s="1172" t="s">
        <v>1993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2"/>
      <c r="M3" s="1172"/>
      <c r="N3" s="1172"/>
      <c r="O3" s="1172"/>
      <c r="P3" s="1172"/>
      <c r="Q3" s="1172"/>
      <c r="R3" s="1172"/>
      <c r="S3" s="1172"/>
      <c r="T3" s="1172"/>
      <c r="U3" s="1172"/>
      <c r="V3" s="1172"/>
      <c r="W3" s="1172"/>
      <c r="X3" s="1172"/>
      <c r="Y3" s="1172"/>
      <c r="Z3" s="1172"/>
      <c r="AA3" s="1172"/>
      <c r="AB3" s="1172"/>
      <c r="AC3" s="1172"/>
      <c r="AD3" s="1172"/>
      <c r="AE3" s="1172"/>
      <c r="AF3" s="1172"/>
      <c r="AG3" s="1172"/>
      <c r="AH3" s="1172"/>
      <c r="AI3" s="1172"/>
      <c r="AJ3" s="1172"/>
      <c r="AK3" s="1172"/>
      <c r="AL3" s="1172"/>
      <c r="AM3" s="1172"/>
      <c r="AN3" s="1172"/>
      <c r="AO3" s="1172"/>
    </row>
    <row r="4" spans="1:41" s="2" customFormat="1" ht="18" customHeight="1" x14ac:dyDescent="0.4">
      <c r="A4" s="1312" t="s">
        <v>3</v>
      </c>
      <c r="B4" s="1314" t="s">
        <v>1994</v>
      </c>
      <c r="C4" s="1314"/>
      <c r="D4" s="1314"/>
      <c r="E4" s="1314" t="s">
        <v>1995</v>
      </c>
      <c r="F4" s="1314"/>
      <c r="G4" s="1314"/>
      <c r="H4" s="1314" t="s">
        <v>1996</v>
      </c>
      <c r="I4" s="1314"/>
      <c r="J4" s="1314"/>
      <c r="K4" s="1314" t="s">
        <v>1997</v>
      </c>
      <c r="L4" s="1314"/>
      <c r="M4" s="1314"/>
      <c r="N4" s="1314" t="s">
        <v>1998</v>
      </c>
      <c r="O4" s="1314"/>
      <c r="P4" s="1314"/>
      <c r="Q4" s="1314" t="s">
        <v>1999</v>
      </c>
      <c r="R4" s="1314"/>
      <c r="S4" s="1314"/>
      <c r="T4" s="1314" t="s">
        <v>2000</v>
      </c>
      <c r="U4" s="1314"/>
      <c r="V4" s="1314"/>
      <c r="W4" s="1314" t="s">
        <v>2001</v>
      </c>
      <c r="X4" s="1314"/>
      <c r="Y4" s="1314"/>
      <c r="Z4" s="1314" t="s">
        <v>2002</v>
      </c>
      <c r="AA4" s="1314"/>
      <c r="AB4" s="1314"/>
      <c r="AC4" s="1320" t="s">
        <v>2003</v>
      </c>
      <c r="AD4" s="1321"/>
      <c r="AE4" s="1322"/>
      <c r="AF4" s="1320" t="s">
        <v>2004</v>
      </c>
      <c r="AG4" s="1321"/>
      <c r="AH4" s="1322"/>
      <c r="AI4" s="1320" t="s">
        <v>2005</v>
      </c>
      <c r="AJ4" s="1321"/>
      <c r="AK4" s="1322"/>
      <c r="AL4" s="1315" t="s">
        <v>2006</v>
      </c>
      <c r="AM4" s="1316"/>
      <c r="AN4" s="1317"/>
      <c r="AO4" s="1318" t="s">
        <v>1231</v>
      </c>
    </row>
    <row r="5" spans="1:41" s="360" customFormat="1" ht="18" customHeight="1" x14ac:dyDescent="0.35">
      <c r="A5" s="1313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319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AF4:AH4"/>
    <mergeCell ref="AI4:AK4"/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  <mergeCell ref="T4:V4"/>
    <mergeCell ref="W4:Y4"/>
    <mergeCell ref="Z4:AB4"/>
    <mergeCell ref="AC4:AE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1227" t="s">
        <v>93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1227"/>
    </row>
    <row r="2" spans="1:50" s="85" customFormat="1" ht="23.25" x14ac:dyDescent="0.5">
      <c r="A2" s="1227" t="s">
        <v>2036</v>
      </c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1227"/>
    </row>
    <row r="3" spans="1:50" s="85" customFormat="1" ht="23.25" x14ac:dyDescent="0.5">
      <c r="A3" s="1228" t="s">
        <v>3077</v>
      </c>
      <c r="B3" s="1228"/>
      <c r="C3" s="1228"/>
      <c r="D3" s="1228"/>
      <c r="E3" s="1227"/>
      <c r="F3" s="1228"/>
      <c r="G3" s="1228"/>
      <c r="H3" s="1228"/>
      <c r="I3" s="1228"/>
      <c r="J3" s="1227"/>
      <c r="K3" s="1227"/>
      <c r="L3" s="1227"/>
    </row>
    <row r="4" spans="1:50" s="86" customFormat="1" ht="26.25" customHeight="1" x14ac:dyDescent="0.45">
      <c r="A4" s="1094" t="s">
        <v>96</v>
      </c>
      <c r="B4" s="1095"/>
      <c r="C4" s="1100" t="s">
        <v>97</v>
      </c>
      <c r="D4" s="1103" t="s">
        <v>98</v>
      </c>
      <c r="E4" s="1323" t="s">
        <v>99</v>
      </c>
      <c r="F4" s="1325" t="s">
        <v>100</v>
      </c>
      <c r="G4" s="1325"/>
      <c r="H4" s="1325"/>
      <c r="I4" s="1326"/>
      <c r="J4" s="1327" t="s">
        <v>2037</v>
      </c>
      <c r="K4" s="1327" t="s">
        <v>2038</v>
      </c>
      <c r="L4" s="1323" t="s">
        <v>2039</v>
      </c>
      <c r="M4" s="85"/>
    </row>
    <row r="5" spans="1:50" s="86" customFormat="1" ht="26.25" customHeight="1" x14ac:dyDescent="0.45">
      <c r="A5" s="1096"/>
      <c r="B5" s="1097"/>
      <c r="C5" s="1101"/>
      <c r="D5" s="1104"/>
      <c r="E5" s="1324"/>
      <c r="F5" s="1330" t="s">
        <v>2040</v>
      </c>
      <c r="G5" s="1331"/>
      <c r="H5" s="1332" t="s">
        <v>2041</v>
      </c>
      <c r="I5" s="1333"/>
      <c r="J5" s="1328"/>
      <c r="K5" s="1328"/>
      <c r="L5" s="1329"/>
      <c r="M5" s="85"/>
    </row>
    <row r="6" spans="1:50" s="86" customFormat="1" ht="26.25" customHeight="1" x14ac:dyDescent="0.45">
      <c r="A6" s="1096"/>
      <c r="B6" s="1097"/>
      <c r="C6" s="1101"/>
      <c r="D6" s="1104"/>
      <c r="E6" s="1324"/>
      <c r="F6" s="389" t="s">
        <v>2042</v>
      </c>
      <c r="G6" s="389" t="s">
        <v>108</v>
      </c>
      <c r="H6" s="389" t="s">
        <v>2043</v>
      </c>
      <c r="I6" s="389" t="s">
        <v>110</v>
      </c>
      <c r="J6" s="1328"/>
      <c r="K6" s="1328"/>
      <c r="L6" s="1329"/>
      <c r="M6" s="85"/>
    </row>
    <row r="7" spans="1:50" s="332" customFormat="1" ht="18.75" x14ac:dyDescent="0.2">
      <c r="A7" s="1098"/>
      <c r="B7" s="1099"/>
      <c r="C7" s="1102"/>
      <c r="D7" s="1105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223" t="s">
        <v>1716</v>
      </c>
      <c r="B23" s="1223"/>
      <c r="C23" s="1223"/>
      <c r="D23" s="1223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224" t="s">
        <v>1282</v>
      </c>
      <c r="B33" s="1225"/>
      <c r="C33" s="1225"/>
      <c r="D33" s="1226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223" t="s">
        <v>1734</v>
      </c>
      <c r="B47" s="1223"/>
      <c r="C47" s="1223"/>
      <c r="D47" s="1223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223" t="s">
        <v>1332</v>
      </c>
      <c r="B83" s="1223"/>
      <c r="C83" s="1223"/>
      <c r="D83" s="1223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223" t="s">
        <v>1724</v>
      </c>
      <c r="B86" s="1223"/>
      <c r="C86" s="1223"/>
      <c r="D86" s="1223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223" t="s">
        <v>1531</v>
      </c>
      <c r="B158" s="1223"/>
      <c r="C158" s="1223"/>
      <c r="D158" s="1223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223" t="s">
        <v>1621</v>
      </c>
      <c r="B164" s="1223"/>
      <c r="C164" s="1223"/>
      <c r="D164" s="1223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223" t="s">
        <v>1617</v>
      </c>
      <c r="B189" s="1223"/>
      <c r="C189" s="1223"/>
      <c r="D189" s="1223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223" t="s">
        <v>1762</v>
      </c>
      <c r="B195" s="1223"/>
      <c r="C195" s="1223"/>
      <c r="D195" s="1223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223" t="s">
        <v>2514</v>
      </c>
      <c r="B205" s="1223"/>
      <c r="C205" s="1223"/>
      <c r="D205" s="1223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223" t="s">
        <v>2521</v>
      </c>
      <c r="B209" s="1223"/>
      <c r="C209" s="1223"/>
      <c r="D209" s="1223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223" t="s">
        <v>1772</v>
      </c>
      <c r="B216" s="1223"/>
      <c r="C216" s="1223"/>
      <c r="D216" s="1223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223" t="s">
        <v>1900</v>
      </c>
      <c r="B222" s="1223"/>
      <c r="C222" s="1223"/>
      <c r="D222" s="1223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223" t="s">
        <v>1889</v>
      </c>
      <c r="B226" s="1223"/>
      <c r="C226" s="1223"/>
      <c r="D226" s="1223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223" t="s">
        <v>1939</v>
      </c>
      <c r="B236" s="1223"/>
      <c r="C236" s="1223"/>
      <c r="D236" s="1223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223" t="s">
        <v>1916</v>
      </c>
      <c r="B242" s="1223"/>
      <c r="C242" s="1223"/>
      <c r="D242" s="1223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223" t="s">
        <v>1989</v>
      </c>
      <c r="B247" s="1223"/>
      <c r="C247" s="1223"/>
      <c r="D247" s="1223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223" t="s">
        <v>1986</v>
      </c>
      <c r="B252" s="1223"/>
      <c r="C252" s="1223"/>
      <c r="D252" s="1223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223" t="s">
        <v>1951</v>
      </c>
      <c r="B263" s="1223"/>
      <c r="C263" s="1223"/>
      <c r="D263" s="1223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223" t="s">
        <v>1875</v>
      </c>
      <c r="B326" s="1223"/>
      <c r="C326" s="1223"/>
      <c r="D326" s="1223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223" t="s">
        <v>1965</v>
      </c>
      <c r="B330" s="1223"/>
      <c r="C330" s="1223"/>
      <c r="D330" s="1223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223" t="s">
        <v>1955</v>
      </c>
      <c r="B359" s="1223"/>
      <c r="C359" s="1223"/>
      <c r="D359" s="1223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224" t="s">
        <v>2815</v>
      </c>
      <c r="B362" s="1225"/>
      <c r="C362" s="1225"/>
      <c r="D362" s="1226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242" t="s">
        <v>596</v>
      </c>
      <c r="B363" s="1243"/>
      <c r="C363" s="1243"/>
      <c r="D363" s="1244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71"/>
  <sheetViews>
    <sheetView workbookViewId="0">
      <pane xSplit="2" ySplit="8" topLeftCell="AR9" activePane="bottomRight" state="frozen"/>
      <selection pane="topRight" activeCell="C1" sqref="C1"/>
      <selection pane="bottomLeft" activeCell="A9" sqref="A9"/>
      <selection pane="bottomRight" activeCell="AV37" sqref="AV37"/>
    </sheetView>
  </sheetViews>
  <sheetFormatPr defaultRowHeight="26.25" x14ac:dyDescent="0.55000000000000004"/>
  <cols>
    <col min="1" max="1" width="4.375" style="412" customWidth="1"/>
    <col min="2" max="2" width="38.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customWidth="1"/>
    <col min="22" max="23" width="12.625" style="416" customWidth="1"/>
    <col min="24" max="24" width="9.5" style="416" customWidth="1"/>
    <col min="25" max="25" width="10.125" style="416" customWidth="1"/>
    <col min="26" max="26" width="0.375" style="416" customWidth="1"/>
    <col min="27" max="27" width="9.625" style="416" bestFit="1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6" width="9.5" style="416" customWidth="1"/>
    <col min="37" max="37" width="10.125" style="416" customWidth="1"/>
    <col min="38" max="38" width="0.375" style="416" customWidth="1"/>
    <col min="39" max="39" width="9.625" style="416" bestFit="1" customWidth="1"/>
    <col min="40" max="41" width="12.625" style="416" customWidth="1"/>
    <col min="42" max="43" width="9.5" style="416" customWidth="1"/>
    <col min="44" max="44" width="0.375" style="416" customWidth="1"/>
    <col min="45" max="45" width="9.125" style="416" customWidth="1"/>
    <col min="46" max="47" width="12.625" style="416" customWidth="1"/>
    <col min="48" max="49" width="9.5" style="416" customWidth="1"/>
    <col min="50" max="50" width="0.375" style="416" customWidth="1"/>
    <col min="51" max="51" width="9.125" style="416" hidden="1" customWidth="1"/>
    <col min="52" max="53" width="12.625" style="416" hidden="1" customWidth="1"/>
    <col min="54" max="55" width="9.5" style="416" hidden="1" customWidth="1"/>
    <col min="56" max="56" width="0.375" style="416" hidden="1" customWidth="1"/>
    <col min="57" max="57" width="9.125" style="416" hidden="1" customWidth="1"/>
    <col min="58" max="59" width="12.625" style="416" hidden="1" customWidth="1"/>
    <col min="60" max="61" width="9.5" style="416" hidden="1" customWidth="1"/>
    <col min="62" max="62" width="0.375" style="416" hidden="1" customWidth="1"/>
    <col min="63" max="63" width="10.125" style="416" hidden="1" customWidth="1"/>
    <col min="64" max="65" width="12.625" style="416" hidden="1" customWidth="1"/>
    <col min="66" max="66" width="9.5" style="416" hidden="1" customWidth="1"/>
    <col min="67" max="67" width="10.125" style="416" hidden="1" customWidth="1"/>
    <col min="68" max="68" width="0.375" style="416" hidden="1" customWidth="1"/>
    <col min="69" max="69" width="10.125" style="416" hidden="1" customWidth="1"/>
    <col min="70" max="71" width="12.625" style="416" hidden="1" customWidth="1"/>
    <col min="72" max="72" width="9.5" style="416" hidden="1" customWidth="1"/>
    <col min="73" max="73" width="10.125" style="416" hidden="1" customWidth="1"/>
    <col min="74" max="74" width="0.375" style="416" hidden="1" customWidth="1"/>
    <col min="75" max="75" width="12.125" style="415" bestFit="1" customWidth="1"/>
    <col min="76" max="77" width="12.625" style="415" customWidth="1"/>
    <col min="78" max="78" width="10.375" style="415" customWidth="1"/>
    <col min="79" max="79" width="11.625" style="414" bestFit="1" customWidth="1"/>
    <col min="80" max="80" width="5.125" style="412" bestFit="1" customWidth="1"/>
    <col min="81" max="256" width="9" style="412"/>
    <col min="257" max="257" width="4.375" style="412" customWidth="1"/>
    <col min="258" max="258" width="38.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customWidth="1"/>
    <col min="278" max="279" width="12.625" style="412" customWidth="1"/>
    <col min="280" max="280" width="9.5" style="412" customWidth="1"/>
    <col min="281" max="281" width="10.125" style="412" customWidth="1"/>
    <col min="282" max="282" width="0.375" style="412" customWidth="1"/>
    <col min="283" max="283" width="9.625" style="412" bestFit="1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customWidth="1"/>
    <col min="290" max="291" width="12.625" style="412" customWidth="1"/>
    <col min="292" max="292" width="9.5" style="412" customWidth="1"/>
    <col min="293" max="293" width="10.125" style="412" customWidth="1"/>
    <col min="294" max="294" width="0.375" style="412" customWidth="1"/>
    <col min="295" max="295" width="9.625" style="412" bestFit="1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30" width="0" style="412" hidden="1" customWidth="1"/>
    <col min="331" max="331" width="12.125" style="412" bestFit="1" customWidth="1"/>
    <col min="332" max="333" width="12.625" style="412" customWidth="1"/>
    <col min="334" max="334" width="10.375" style="412" customWidth="1"/>
    <col min="335" max="335" width="11.625" style="412" bestFit="1" customWidth="1"/>
    <col min="336" max="336" width="5.125" style="412" bestFit="1" customWidth="1"/>
    <col min="337" max="512" width="9" style="412"/>
    <col min="513" max="513" width="4.375" style="412" customWidth="1"/>
    <col min="514" max="514" width="38.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customWidth="1"/>
    <col min="534" max="535" width="12.625" style="412" customWidth="1"/>
    <col min="536" max="536" width="9.5" style="412" customWidth="1"/>
    <col min="537" max="537" width="10.125" style="412" customWidth="1"/>
    <col min="538" max="538" width="0.375" style="412" customWidth="1"/>
    <col min="539" max="539" width="9.625" style="412" bestFit="1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customWidth="1"/>
    <col min="546" max="547" width="12.625" style="412" customWidth="1"/>
    <col min="548" max="548" width="9.5" style="412" customWidth="1"/>
    <col min="549" max="549" width="10.125" style="412" customWidth="1"/>
    <col min="550" max="550" width="0.375" style="412" customWidth="1"/>
    <col min="551" max="551" width="9.625" style="412" bestFit="1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86" width="0" style="412" hidden="1" customWidth="1"/>
    <col min="587" max="587" width="12.125" style="412" bestFit="1" customWidth="1"/>
    <col min="588" max="589" width="12.625" style="412" customWidth="1"/>
    <col min="590" max="590" width="10.375" style="412" customWidth="1"/>
    <col min="591" max="591" width="11.625" style="412" bestFit="1" customWidth="1"/>
    <col min="592" max="592" width="5.125" style="412" bestFit="1" customWidth="1"/>
    <col min="593" max="768" width="9" style="412"/>
    <col min="769" max="769" width="4.375" style="412" customWidth="1"/>
    <col min="770" max="770" width="38.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customWidth="1"/>
    <col min="790" max="791" width="12.625" style="412" customWidth="1"/>
    <col min="792" max="792" width="9.5" style="412" customWidth="1"/>
    <col min="793" max="793" width="10.125" style="412" customWidth="1"/>
    <col min="794" max="794" width="0.375" style="412" customWidth="1"/>
    <col min="795" max="795" width="9.625" style="412" bestFit="1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customWidth="1"/>
    <col min="802" max="803" width="12.625" style="412" customWidth="1"/>
    <col min="804" max="804" width="9.5" style="412" customWidth="1"/>
    <col min="805" max="805" width="10.125" style="412" customWidth="1"/>
    <col min="806" max="806" width="0.375" style="412" customWidth="1"/>
    <col min="807" max="807" width="9.625" style="412" bestFit="1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42" width="0" style="412" hidden="1" customWidth="1"/>
    <col min="843" max="843" width="12.125" style="412" bestFit="1" customWidth="1"/>
    <col min="844" max="845" width="12.625" style="412" customWidth="1"/>
    <col min="846" max="846" width="10.375" style="412" customWidth="1"/>
    <col min="847" max="847" width="11.625" style="412" bestFit="1" customWidth="1"/>
    <col min="848" max="848" width="5.125" style="412" bestFit="1" customWidth="1"/>
    <col min="849" max="1024" width="9" style="412"/>
    <col min="1025" max="1025" width="4.375" style="412" customWidth="1"/>
    <col min="1026" max="1026" width="38.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customWidth="1"/>
    <col min="1046" max="1047" width="12.625" style="412" customWidth="1"/>
    <col min="1048" max="1048" width="9.5" style="412" customWidth="1"/>
    <col min="1049" max="1049" width="10.125" style="412" customWidth="1"/>
    <col min="1050" max="1050" width="0.375" style="412" customWidth="1"/>
    <col min="1051" max="1051" width="9.625" style="412" bestFit="1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customWidth="1"/>
    <col min="1058" max="1059" width="12.625" style="412" customWidth="1"/>
    <col min="1060" max="1060" width="9.5" style="412" customWidth="1"/>
    <col min="1061" max="1061" width="10.125" style="412" customWidth="1"/>
    <col min="1062" max="1062" width="0.375" style="412" customWidth="1"/>
    <col min="1063" max="1063" width="9.625" style="412" bestFit="1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98" width="0" style="412" hidden="1" customWidth="1"/>
    <col min="1099" max="1099" width="12.125" style="412" bestFit="1" customWidth="1"/>
    <col min="1100" max="1101" width="12.625" style="412" customWidth="1"/>
    <col min="1102" max="1102" width="10.375" style="412" customWidth="1"/>
    <col min="1103" max="1103" width="11.625" style="412" bestFit="1" customWidth="1"/>
    <col min="1104" max="1104" width="5.125" style="412" bestFit="1" customWidth="1"/>
    <col min="1105" max="1280" width="9" style="412"/>
    <col min="1281" max="1281" width="4.375" style="412" customWidth="1"/>
    <col min="1282" max="1282" width="38.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customWidth="1"/>
    <col min="1302" max="1303" width="12.625" style="412" customWidth="1"/>
    <col min="1304" max="1304" width="9.5" style="412" customWidth="1"/>
    <col min="1305" max="1305" width="10.125" style="412" customWidth="1"/>
    <col min="1306" max="1306" width="0.375" style="412" customWidth="1"/>
    <col min="1307" max="1307" width="9.625" style="412" bestFit="1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customWidth="1"/>
    <col min="1314" max="1315" width="12.625" style="412" customWidth="1"/>
    <col min="1316" max="1316" width="9.5" style="412" customWidth="1"/>
    <col min="1317" max="1317" width="10.125" style="412" customWidth="1"/>
    <col min="1318" max="1318" width="0.375" style="412" customWidth="1"/>
    <col min="1319" max="1319" width="9.625" style="412" bestFit="1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54" width="0" style="412" hidden="1" customWidth="1"/>
    <col min="1355" max="1355" width="12.125" style="412" bestFit="1" customWidth="1"/>
    <col min="1356" max="1357" width="12.625" style="412" customWidth="1"/>
    <col min="1358" max="1358" width="10.375" style="412" customWidth="1"/>
    <col min="1359" max="1359" width="11.625" style="412" bestFit="1" customWidth="1"/>
    <col min="1360" max="1360" width="5.125" style="412" bestFit="1" customWidth="1"/>
    <col min="1361" max="1536" width="9" style="412"/>
    <col min="1537" max="1537" width="4.375" style="412" customWidth="1"/>
    <col min="1538" max="1538" width="38.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customWidth="1"/>
    <col min="1558" max="1559" width="12.625" style="412" customWidth="1"/>
    <col min="1560" max="1560" width="9.5" style="412" customWidth="1"/>
    <col min="1561" max="1561" width="10.125" style="412" customWidth="1"/>
    <col min="1562" max="1562" width="0.375" style="412" customWidth="1"/>
    <col min="1563" max="1563" width="9.625" style="412" bestFit="1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customWidth="1"/>
    <col min="1570" max="1571" width="12.625" style="412" customWidth="1"/>
    <col min="1572" max="1572" width="9.5" style="412" customWidth="1"/>
    <col min="1573" max="1573" width="10.125" style="412" customWidth="1"/>
    <col min="1574" max="1574" width="0.375" style="412" customWidth="1"/>
    <col min="1575" max="1575" width="9.625" style="412" bestFit="1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610" width="0" style="412" hidden="1" customWidth="1"/>
    <col min="1611" max="1611" width="12.125" style="412" bestFit="1" customWidth="1"/>
    <col min="1612" max="1613" width="12.625" style="412" customWidth="1"/>
    <col min="1614" max="1614" width="10.375" style="412" customWidth="1"/>
    <col min="1615" max="1615" width="11.625" style="412" bestFit="1" customWidth="1"/>
    <col min="1616" max="1616" width="5.125" style="412" bestFit="1" customWidth="1"/>
    <col min="1617" max="1792" width="9" style="412"/>
    <col min="1793" max="1793" width="4.375" style="412" customWidth="1"/>
    <col min="1794" max="1794" width="38.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customWidth="1"/>
    <col min="1814" max="1815" width="12.625" style="412" customWidth="1"/>
    <col min="1816" max="1816" width="9.5" style="412" customWidth="1"/>
    <col min="1817" max="1817" width="10.125" style="412" customWidth="1"/>
    <col min="1818" max="1818" width="0.375" style="412" customWidth="1"/>
    <col min="1819" max="1819" width="9.625" style="412" bestFit="1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customWidth="1"/>
    <col min="1826" max="1827" width="12.625" style="412" customWidth="1"/>
    <col min="1828" max="1828" width="9.5" style="412" customWidth="1"/>
    <col min="1829" max="1829" width="10.125" style="412" customWidth="1"/>
    <col min="1830" max="1830" width="0.375" style="412" customWidth="1"/>
    <col min="1831" max="1831" width="9.625" style="412" bestFit="1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66" width="0" style="412" hidden="1" customWidth="1"/>
    <col min="1867" max="1867" width="12.125" style="412" bestFit="1" customWidth="1"/>
    <col min="1868" max="1869" width="12.625" style="412" customWidth="1"/>
    <col min="1870" max="1870" width="10.375" style="412" customWidth="1"/>
    <col min="1871" max="1871" width="11.625" style="412" bestFit="1" customWidth="1"/>
    <col min="1872" max="1872" width="5.125" style="412" bestFit="1" customWidth="1"/>
    <col min="1873" max="2048" width="9" style="412"/>
    <col min="2049" max="2049" width="4.375" style="412" customWidth="1"/>
    <col min="2050" max="2050" width="38.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customWidth="1"/>
    <col min="2070" max="2071" width="12.625" style="412" customWidth="1"/>
    <col min="2072" max="2072" width="9.5" style="412" customWidth="1"/>
    <col min="2073" max="2073" width="10.125" style="412" customWidth="1"/>
    <col min="2074" max="2074" width="0.375" style="412" customWidth="1"/>
    <col min="2075" max="2075" width="9.625" style="412" bestFit="1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customWidth="1"/>
    <col min="2082" max="2083" width="12.625" style="412" customWidth="1"/>
    <col min="2084" max="2084" width="9.5" style="412" customWidth="1"/>
    <col min="2085" max="2085" width="10.125" style="412" customWidth="1"/>
    <col min="2086" max="2086" width="0.375" style="412" customWidth="1"/>
    <col min="2087" max="2087" width="9.625" style="412" bestFit="1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122" width="0" style="412" hidden="1" customWidth="1"/>
    <col min="2123" max="2123" width="12.125" style="412" bestFit="1" customWidth="1"/>
    <col min="2124" max="2125" width="12.625" style="412" customWidth="1"/>
    <col min="2126" max="2126" width="10.375" style="412" customWidth="1"/>
    <col min="2127" max="2127" width="11.625" style="412" bestFit="1" customWidth="1"/>
    <col min="2128" max="2128" width="5.125" style="412" bestFit="1" customWidth="1"/>
    <col min="2129" max="2304" width="9" style="412"/>
    <col min="2305" max="2305" width="4.375" style="412" customWidth="1"/>
    <col min="2306" max="2306" width="38.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customWidth="1"/>
    <col min="2326" max="2327" width="12.625" style="412" customWidth="1"/>
    <col min="2328" max="2328" width="9.5" style="412" customWidth="1"/>
    <col min="2329" max="2329" width="10.125" style="412" customWidth="1"/>
    <col min="2330" max="2330" width="0.375" style="412" customWidth="1"/>
    <col min="2331" max="2331" width="9.625" style="412" bestFit="1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customWidth="1"/>
    <col min="2338" max="2339" width="12.625" style="412" customWidth="1"/>
    <col min="2340" max="2340" width="9.5" style="412" customWidth="1"/>
    <col min="2341" max="2341" width="10.125" style="412" customWidth="1"/>
    <col min="2342" max="2342" width="0.375" style="412" customWidth="1"/>
    <col min="2343" max="2343" width="9.625" style="412" bestFit="1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78" width="0" style="412" hidden="1" customWidth="1"/>
    <col min="2379" max="2379" width="12.125" style="412" bestFit="1" customWidth="1"/>
    <col min="2380" max="2381" width="12.625" style="412" customWidth="1"/>
    <col min="2382" max="2382" width="10.375" style="412" customWidth="1"/>
    <col min="2383" max="2383" width="11.625" style="412" bestFit="1" customWidth="1"/>
    <col min="2384" max="2384" width="5.125" style="412" bestFit="1" customWidth="1"/>
    <col min="2385" max="2560" width="9" style="412"/>
    <col min="2561" max="2561" width="4.375" style="412" customWidth="1"/>
    <col min="2562" max="2562" width="38.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customWidth="1"/>
    <col min="2582" max="2583" width="12.625" style="412" customWidth="1"/>
    <col min="2584" max="2584" width="9.5" style="412" customWidth="1"/>
    <col min="2585" max="2585" width="10.125" style="412" customWidth="1"/>
    <col min="2586" max="2586" width="0.375" style="412" customWidth="1"/>
    <col min="2587" max="2587" width="9.625" style="412" bestFit="1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customWidth="1"/>
    <col min="2594" max="2595" width="12.625" style="412" customWidth="1"/>
    <col min="2596" max="2596" width="9.5" style="412" customWidth="1"/>
    <col min="2597" max="2597" width="10.125" style="412" customWidth="1"/>
    <col min="2598" max="2598" width="0.375" style="412" customWidth="1"/>
    <col min="2599" max="2599" width="9.625" style="412" bestFit="1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34" width="0" style="412" hidden="1" customWidth="1"/>
    <col min="2635" max="2635" width="12.125" style="412" bestFit="1" customWidth="1"/>
    <col min="2636" max="2637" width="12.625" style="412" customWidth="1"/>
    <col min="2638" max="2638" width="10.375" style="412" customWidth="1"/>
    <col min="2639" max="2639" width="11.625" style="412" bestFit="1" customWidth="1"/>
    <col min="2640" max="2640" width="5.125" style="412" bestFit="1" customWidth="1"/>
    <col min="2641" max="2816" width="9" style="412"/>
    <col min="2817" max="2817" width="4.375" style="412" customWidth="1"/>
    <col min="2818" max="2818" width="38.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customWidth="1"/>
    <col min="2838" max="2839" width="12.625" style="412" customWidth="1"/>
    <col min="2840" max="2840" width="9.5" style="412" customWidth="1"/>
    <col min="2841" max="2841" width="10.125" style="412" customWidth="1"/>
    <col min="2842" max="2842" width="0.375" style="412" customWidth="1"/>
    <col min="2843" max="2843" width="9.625" style="412" bestFit="1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customWidth="1"/>
    <col min="2850" max="2851" width="12.625" style="412" customWidth="1"/>
    <col min="2852" max="2852" width="9.5" style="412" customWidth="1"/>
    <col min="2853" max="2853" width="10.125" style="412" customWidth="1"/>
    <col min="2854" max="2854" width="0.375" style="412" customWidth="1"/>
    <col min="2855" max="2855" width="9.625" style="412" bestFit="1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90" width="0" style="412" hidden="1" customWidth="1"/>
    <col min="2891" max="2891" width="12.125" style="412" bestFit="1" customWidth="1"/>
    <col min="2892" max="2893" width="12.625" style="412" customWidth="1"/>
    <col min="2894" max="2894" width="10.375" style="412" customWidth="1"/>
    <col min="2895" max="2895" width="11.625" style="412" bestFit="1" customWidth="1"/>
    <col min="2896" max="2896" width="5.125" style="412" bestFit="1" customWidth="1"/>
    <col min="2897" max="3072" width="9" style="412"/>
    <col min="3073" max="3073" width="4.375" style="412" customWidth="1"/>
    <col min="3074" max="3074" width="38.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customWidth="1"/>
    <col min="3094" max="3095" width="12.625" style="412" customWidth="1"/>
    <col min="3096" max="3096" width="9.5" style="412" customWidth="1"/>
    <col min="3097" max="3097" width="10.125" style="412" customWidth="1"/>
    <col min="3098" max="3098" width="0.375" style="412" customWidth="1"/>
    <col min="3099" max="3099" width="9.625" style="412" bestFit="1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customWidth="1"/>
    <col min="3106" max="3107" width="12.625" style="412" customWidth="1"/>
    <col min="3108" max="3108" width="9.5" style="412" customWidth="1"/>
    <col min="3109" max="3109" width="10.125" style="412" customWidth="1"/>
    <col min="3110" max="3110" width="0.375" style="412" customWidth="1"/>
    <col min="3111" max="3111" width="9.625" style="412" bestFit="1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46" width="0" style="412" hidden="1" customWidth="1"/>
    <col min="3147" max="3147" width="12.125" style="412" bestFit="1" customWidth="1"/>
    <col min="3148" max="3149" width="12.625" style="412" customWidth="1"/>
    <col min="3150" max="3150" width="10.375" style="412" customWidth="1"/>
    <col min="3151" max="3151" width="11.625" style="412" bestFit="1" customWidth="1"/>
    <col min="3152" max="3152" width="5.125" style="412" bestFit="1" customWidth="1"/>
    <col min="3153" max="3328" width="9" style="412"/>
    <col min="3329" max="3329" width="4.375" style="412" customWidth="1"/>
    <col min="3330" max="3330" width="38.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customWidth="1"/>
    <col min="3350" max="3351" width="12.625" style="412" customWidth="1"/>
    <col min="3352" max="3352" width="9.5" style="412" customWidth="1"/>
    <col min="3353" max="3353" width="10.125" style="412" customWidth="1"/>
    <col min="3354" max="3354" width="0.375" style="412" customWidth="1"/>
    <col min="3355" max="3355" width="9.625" style="412" bestFit="1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customWidth="1"/>
    <col min="3362" max="3363" width="12.625" style="412" customWidth="1"/>
    <col min="3364" max="3364" width="9.5" style="412" customWidth="1"/>
    <col min="3365" max="3365" width="10.125" style="412" customWidth="1"/>
    <col min="3366" max="3366" width="0.375" style="412" customWidth="1"/>
    <col min="3367" max="3367" width="9.625" style="412" bestFit="1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402" width="0" style="412" hidden="1" customWidth="1"/>
    <col min="3403" max="3403" width="12.125" style="412" bestFit="1" customWidth="1"/>
    <col min="3404" max="3405" width="12.625" style="412" customWidth="1"/>
    <col min="3406" max="3406" width="10.375" style="412" customWidth="1"/>
    <col min="3407" max="3407" width="11.625" style="412" bestFit="1" customWidth="1"/>
    <col min="3408" max="3408" width="5.125" style="412" bestFit="1" customWidth="1"/>
    <col min="3409" max="3584" width="9" style="412"/>
    <col min="3585" max="3585" width="4.375" style="412" customWidth="1"/>
    <col min="3586" max="3586" width="38.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customWidth="1"/>
    <col min="3606" max="3607" width="12.625" style="412" customWidth="1"/>
    <col min="3608" max="3608" width="9.5" style="412" customWidth="1"/>
    <col min="3609" max="3609" width="10.125" style="412" customWidth="1"/>
    <col min="3610" max="3610" width="0.375" style="412" customWidth="1"/>
    <col min="3611" max="3611" width="9.625" style="412" bestFit="1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customWidth="1"/>
    <col min="3618" max="3619" width="12.625" style="412" customWidth="1"/>
    <col min="3620" max="3620" width="9.5" style="412" customWidth="1"/>
    <col min="3621" max="3621" width="10.125" style="412" customWidth="1"/>
    <col min="3622" max="3622" width="0.375" style="412" customWidth="1"/>
    <col min="3623" max="3623" width="9.625" style="412" bestFit="1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58" width="0" style="412" hidden="1" customWidth="1"/>
    <col min="3659" max="3659" width="12.125" style="412" bestFit="1" customWidth="1"/>
    <col min="3660" max="3661" width="12.625" style="412" customWidth="1"/>
    <col min="3662" max="3662" width="10.375" style="412" customWidth="1"/>
    <col min="3663" max="3663" width="11.625" style="412" bestFit="1" customWidth="1"/>
    <col min="3664" max="3664" width="5.125" style="412" bestFit="1" customWidth="1"/>
    <col min="3665" max="3840" width="9" style="412"/>
    <col min="3841" max="3841" width="4.375" style="412" customWidth="1"/>
    <col min="3842" max="3842" width="38.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customWidth="1"/>
    <col min="3862" max="3863" width="12.625" style="412" customWidth="1"/>
    <col min="3864" max="3864" width="9.5" style="412" customWidth="1"/>
    <col min="3865" max="3865" width="10.125" style="412" customWidth="1"/>
    <col min="3866" max="3866" width="0.375" style="412" customWidth="1"/>
    <col min="3867" max="3867" width="9.625" style="412" bestFit="1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customWidth="1"/>
    <col min="3874" max="3875" width="12.625" style="412" customWidth="1"/>
    <col min="3876" max="3876" width="9.5" style="412" customWidth="1"/>
    <col min="3877" max="3877" width="10.125" style="412" customWidth="1"/>
    <col min="3878" max="3878" width="0.375" style="412" customWidth="1"/>
    <col min="3879" max="3879" width="9.625" style="412" bestFit="1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914" width="0" style="412" hidden="1" customWidth="1"/>
    <col min="3915" max="3915" width="12.125" style="412" bestFit="1" customWidth="1"/>
    <col min="3916" max="3917" width="12.625" style="412" customWidth="1"/>
    <col min="3918" max="3918" width="10.375" style="412" customWidth="1"/>
    <col min="3919" max="3919" width="11.625" style="412" bestFit="1" customWidth="1"/>
    <col min="3920" max="3920" width="5.125" style="412" bestFit="1" customWidth="1"/>
    <col min="3921" max="4096" width="9" style="412"/>
    <col min="4097" max="4097" width="4.375" style="412" customWidth="1"/>
    <col min="4098" max="4098" width="38.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customWidth="1"/>
    <col min="4118" max="4119" width="12.625" style="412" customWidth="1"/>
    <col min="4120" max="4120" width="9.5" style="412" customWidth="1"/>
    <col min="4121" max="4121" width="10.125" style="412" customWidth="1"/>
    <col min="4122" max="4122" width="0.375" style="412" customWidth="1"/>
    <col min="4123" max="4123" width="9.625" style="412" bestFit="1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customWidth="1"/>
    <col min="4130" max="4131" width="12.625" style="412" customWidth="1"/>
    <col min="4132" max="4132" width="9.5" style="412" customWidth="1"/>
    <col min="4133" max="4133" width="10.125" style="412" customWidth="1"/>
    <col min="4134" max="4134" width="0.375" style="412" customWidth="1"/>
    <col min="4135" max="4135" width="9.625" style="412" bestFit="1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70" width="0" style="412" hidden="1" customWidth="1"/>
    <col min="4171" max="4171" width="12.125" style="412" bestFit="1" customWidth="1"/>
    <col min="4172" max="4173" width="12.625" style="412" customWidth="1"/>
    <col min="4174" max="4174" width="10.375" style="412" customWidth="1"/>
    <col min="4175" max="4175" width="11.625" style="412" bestFit="1" customWidth="1"/>
    <col min="4176" max="4176" width="5.125" style="412" bestFit="1" customWidth="1"/>
    <col min="4177" max="4352" width="9" style="412"/>
    <col min="4353" max="4353" width="4.375" style="412" customWidth="1"/>
    <col min="4354" max="4354" width="38.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customWidth="1"/>
    <col min="4374" max="4375" width="12.625" style="412" customWidth="1"/>
    <col min="4376" max="4376" width="9.5" style="412" customWidth="1"/>
    <col min="4377" max="4377" width="10.125" style="412" customWidth="1"/>
    <col min="4378" max="4378" width="0.375" style="412" customWidth="1"/>
    <col min="4379" max="4379" width="9.625" style="412" bestFit="1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customWidth="1"/>
    <col min="4386" max="4387" width="12.625" style="412" customWidth="1"/>
    <col min="4388" max="4388" width="9.5" style="412" customWidth="1"/>
    <col min="4389" max="4389" width="10.125" style="412" customWidth="1"/>
    <col min="4390" max="4390" width="0.375" style="412" customWidth="1"/>
    <col min="4391" max="4391" width="9.625" style="412" bestFit="1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26" width="0" style="412" hidden="1" customWidth="1"/>
    <col min="4427" max="4427" width="12.125" style="412" bestFit="1" customWidth="1"/>
    <col min="4428" max="4429" width="12.625" style="412" customWidth="1"/>
    <col min="4430" max="4430" width="10.375" style="412" customWidth="1"/>
    <col min="4431" max="4431" width="11.625" style="412" bestFit="1" customWidth="1"/>
    <col min="4432" max="4432" width="5.125" style="412" bestFit="1" customWidth="1"/>
    <col min="4433" max="4608" width="9" style="412"/>
    <col min="4609" max="4609" width="4.375" style="412" customWidth="1"/>
    <col min="4610" max="4610" width="38.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customWidth="1"/>
    <col min="4630" max="4631" width="12.625" style="412" customWidth="1"/>
    <col min="4632" max="4632" width="9.5" style="412" customWidth="1"/>
    <col min="4633" max="4633" width="10.125" style="412" customWidth="1"/>
    <col min="4634" max="4634" width="0.375" style="412" customWidth="1"/>
    <col min="4635" max="4635" width="9.625" style="412" bestFit="1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customWidth="1"/>
    <col min="4642" max="4643" width="12.625" style="412" customWidth="1"/>
    <col min="4644" max="4644" width="9.5" style="412" customWidth="1"/>
    <col min="4645" max="4645" width="10.125" style="412" customWidth="1"/>
    <col min="4646" max="4646" width="0.375" style="412" customWidth="1"/>
    <col min="4647" max="4647" width="9.625" style="412" bestFit="1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82" width="0" style="412" hidden="1" customWidth="1"/>
    <col min="4683" max="4683" width="12.125" style="412" bestFit="1" customWidth="1"/>
    <col min="4684" max="4685" width="12.625" style="412" customWidth="1"/>
    <col min="4686" max="4686" width="10.375" style="412" customWidth="1"/>
    <col min="4687" max="4687" width="11.625" style="412" bestFit="1" customWidth="1"/>
    <col min="4688" max="4688" width="5.125" style="412" bestFit="1" customWidth="1"/>
    <col min="4689" max="4864" width="9" style="412"/>
    <col min="4865" max="4865" width="4.375" style="412" customWidth="1"/>
    <col min="4866" max="4866" width="38.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customWidth="1"/>
    <col min="4886" max="4887" width="12.625" style="412" customWidth="1"/>
    <col min="4888" max="4888" width="9.5" style="412" customWidth="1"/>
    <col min="4889" max="4889" width="10.125" style="412" customWidth="1"/>
    <col min="4890" max="4890" width="0.375" style="412" customWidth="1"/>
    <col min="4891" max="4891" width="9.625" style="412" bestFit="1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customWidth="1"/>
    <col min="4898" max="4899" width="12.625" style="412" customWidth="1"/>
    <col min="4900" max="4900" width="9.5" style="412" customWidth="1"/>
    <col min="4901" max="4901" width="10.125" style="412" customWidth="1"/>
    <col min="4902" max="4902" width="0.375" style="412" customWidth="1"/>
    <col min="4903" max="4903" width="9.625" style="412" bestFit="1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38" width="0" style="412" hidden="1" customWidth="1"/>
    <col min="4939" max="4939" width="12.125" style="412" bestFit="1" customWidth="1"/>
    <col min="4940" max="4941" width="12.625" style="412" customWidth="1"/>
    <col min="4942" max="4942" width="10.375" style="412" customWidth="1"/>
    <col min="4943" max="4943" width="11.625" style="412" bestFit="1" customWidth="1"/>
    <col min="4944" max="4944" width="5.125" style="412" bestFit="1" customWidth="1"/>
    <col min="4945" max="5120" width="9" style="412"/>
    <col min="5121" max="5121" width="4.375" style="412" customWidth="1"/>
    <col min="5122" max="5122" width="38.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customWidth="1"/>
    <col min="5142" max="5143" width="12.625" style="412" customWidth="1"/>
    <col min="5144" max="5144" width="9.5" style="412" customWidth="1"/>
    <col min="5145" max="5145" width="10.125" style="412" customWidth="1"/>
    <col min="5146" max="5146" width="0.375" style="412" customWidth="1"/>
    <col min="5147" max="5147" width="9.625" style="412" bestFit="1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customWidth="1"/>
    <col min="5154" max="5155" width="12.625" style="412" customWidth="1"/>
    <col min="5156" max="5156" width="9.5" style="412" customWidth="1"/>
    <col min="5157" max="5157" width="10.125" style="412" customWidth="1"/>
    <col min="5158" max="5158" width="0.375" style="412" customWidth="1"/>
    <col min="5159" max="5159" width="9.625" style="412" bestFit="1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94" width="0" style="412" hidden="1" customWidth="1"/>
    <col min="5195" max="5195" width="12.125" style="412" bestFit="1" customWidth="1"/>
    <col min="5196" max="5197" width="12.625" style="412" customWidth="1"/>
    <col min="5198" max="5198" width="10.375" style="412" customWidth="1"/>
    <col min="5199" max="5199" width="11.625" style="412" bestFit="1" customWidth="1"/>
    <col min="5200" max="5200" width="5.125" style="412" bestFit="1" customWidth="1"/>
    <col min="5201" max="5376" width="9" style="412"/>
    <col min="5377" max="5377" width="4.375" style="412" customWidth="1"/>
    <col min="5378" max="5378" width="38.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customWidth="1"/>
    <col min="5398" max="5399" width="12.625" style="412" customWidth="1"/>
    <col min="5400" max="5400" width="9.5" style="412" customWidth="1"/>
    <col min="5401" max="5401" width="10.125" style="412" customWidth="1"/>
    <col min="5402" max="5402" width="0.375" style="412" customWidth="1"/>
    <col min="5403" max="5403" width="9.625" style="412" bestFit="1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customWidth="1"/>
    <col min="5410" max="5411" width="12.625" style="412" customWidth="1"/>
    <col min="5412" max="5412" width="9.5" style="412" customWidth="1"/>
    <col min="5413" max="5413" width="10.125" style="412" customWidth="1"/>
    <col min="5414" max="5414" width="0.375" style="412" customWidth="1"/>
    <col min="5415" max="5415" width="9.625" style="412" bestFit="1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50" width="0" style="412" hidden="1" customWidth="1"/>
    <col min="5451" max="5451" width="12.125" style="412" bestFit="1" customWidth="1"/>
    <col min="5452" max="5453" width="12.625" style="412" customWidth="1"/>
    <col min="5454" max="5454" width="10.375" style="412" customWidth="1"/>
    <col min="5455" max="5455" width="11.625" style="412" bestFit="1" customWidth="1"/>
    <col min="5456" max="5456" width="5.125" style="412" bestFit="1" customWidth="1"/>
    <col min="5457" max="5632" width="9" style="412"/>
    <col min="5633" max="5633" width="4.375" style="412" customWidth="1"/>
    <col min="5634" max="5634" width="38.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customWidth="1"/>
    <col min="5654" max="5655" width="12.625" style="412" customWidth="1"/>
    <col min="5656" max="5656" width="9.5" style="412" customWidth="1"/>
    <col min="5657" max="5657" width="10.125" style="412" customWidth="1"/>
    <col min="5658" max="5658" width="0.375" style="412" customWidth="1"/>
    <col min="5659" max="5659" width="9.625" style="412" bestFit="1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customWidth="1"/>
    <col min="5666" max="5667" width="12.625" style="412" customWidth="1"/>
    <col min="5668" max="5668" width="9.5" style="412" customWidth="1"/>
    <col min="5669" max="5669" width="10.125" style="412" customWidth="1"/>
    <col min="5670" max="5670" width="0.375" style="412" customWidth="1"/>
    <col min="5671" max="5671" width="9.625" style="412" bestFit="1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706" width="0" style="412" hidden="1" customWidth="1"/>
    <col min="5707" max="5707" width="12.125" style="412" bestFit="1" customWidth="1"/>
    <col min="5708" max="5709" width="12.625" style="412" customWidth="1"/>
    <col min="5710" max="5710" width="10.375" style="412" customWidth="1"/>
    <col min="5711" max="5711" width="11.625" style="412" bestFit="1" customWidth="1"/>
    <col min="5712" max="5712" width="5.125" style="412" bestFit="1" customWidth="1"/>
    <col min="5713" max="5888" width="9" style="412"/>
    <col min="5889" max="5889" width="4.375" style="412" customWidth="1"/>
    <col min="5890" max="5890" width="38.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customWidth="1"/>
    <col min="5910" max="5911" width="12.625" style="412" customWidth="1"/>
    <col min="5912" max="5912" width="9.5" style="412" customWidth="1"/>
    <col min="5913" max="5913" width="10.125" style="412" customWidth="1"/>
    <col min="5914" max="5914" width="0.375" style="412" customWidth="1"/>
    <col min="5915" max="5915" width="9.625" style="412" bestFit="1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customWidth="1"/>
    <col min="5922" max="5923" width="12.625" style="412" customWidth="1"/>
    <col min="5924" max="5924" width="9.5" style="412" customWidth="1"/>
    <col min="5925" max="5925" width="10.125" style="412" customWidth="1"/>
    <col min="5926" max="5926" width="0.375" style="412" customWidth="1"/>
    <col min="5927" max="5927" width="9.625" style="412" bestFit="1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62" width="0" style="412" hidden="1" customWidth="1"/>
    <col min="5963" max="5963" width="12.125" style="412" bestFit="1" customWidth="1"/>
    <col min="5964" max="5965" width="12.625" style="412" customWidth="1"/>
    <col min="5966" max="5966" width="10.375" style="412" customWidth="1"/>
    <col min="5967" max="5967" width="11.625" style="412" bestFit="1" customWidth="1"/>
    <col min="5968" max="5968" width="5.125" style="412" bestFit="1" customWidth="1"/>
    <col min="5969" max="6144" width="9" style="412"/>
    <col min="6145" max="6145" width="4.375" style="412" customWidth="1"/>
    <col min="6146" max="6146" width="38.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customWidth="1"/>
    <col min="6166" max="6167" width="12.625" style="412" customWidth="1"/>
    <col min="6168" max="6168" width="9.5" style="412" customWidth="1"/>
    <col min="6169" max="6169" width="10.125" style="412" customWidth="1"/>
    <col min="6170" max="6170" width="0.375" style="412" customWidth="1"/>
    <col min="6171" max="6171" width="9.625" style="412" bestFit="1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customWidth="1"/>
    <col min="6178" max="6179" width="12.625" style="412" customWidth="1"/>
    <col min="6180" max="6180" width="9.5" style="412" customWidth="1"/>
    <col min="6181" max="6181" width="10.125" style="412" customWidth="1"/>
    <col min="6182" max="6182" width="0.375" style="412" customWidth="1"/>
    <col min="6183" max="6183" width="9.625" style="412" bestFit="1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218" width="0" style="412" hidden="1" customWidth="1"/>
    <col min="6219" max="6219" width="12.125" style="412" bestFit="1" customWidth="1"/>
    <col min="6220" max="6221" width="12.625" style="412" customWidth="1"/>
    <col min="6222" max="6222" width="10.375" style="412" customWidth="1"/>
    <col min="6223" max="6223" width="11.625" style="412" bestFit="1" customWidth="1"/>
    <col min="6224" max="6224" width="5.125" style="412" bestFit="1" customWidth="1"/>
    <col min="6225" max="6400" width="9" style="412"/>
    <col min="6401" max="6401" width="4.375" style="412" customWidth="1"/>
    <col min="6402" max="6402" width="38.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customWidth="1"/>
    <col min="6422" max="6423" width="12.625" style="412" customWidth="1"/>
    <col min="6424" max="6424" width="9.5" style="412" customWidth="1"/>
    <col min="6425" max="6425" width="10.125" style="412" customWidth="1"/>
    <col min="6426" max="6426" width="0.375" style="412" customWidth="1"/>
    <col min="6427" max="6427" width="9.625" style="412" bestFit="1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customWidth="1"/>
    <col min="6434" max="6435" width="12.625" style="412" customWidth="1"/>
    <col min="6436" max="6436" width="9.5" style="412" customWidth="1"/>
    <col min="6437" max="6437" width="10.125" style="412" customWidth="1"/>
    <col min="6438" max="6438" width="0.375" style="412" customWidth="1"/>
    <col min="6439" max="6439" width="9.625" style="412" bestFit="1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74" width="0" style="412" hidden="1" customWidth="1"/>
    <col min="6475" max="6475" width="12.125" style="412" bestFit="1" customWidth="1"/>
    <col min="6476" max="6477" width="12.625" style="412" customWidth="1"/>
    <col min="6478" max="6478" width="10.375" style="412" customWidth="1"/>
    <col min="6479" max="6479" width="11.625" style="412" bestFit="1" customWidth="1"/>
    <col min="6480" max="6480" width="5.125" style="412" bestFit="1" customWidth="1"/>
    <col min="6481" max="6656" width="9" style="412"/>
    <col min="6657" max="6657" width="4.375" style="412" customWidth="1"/>
    <col min="6658" max="6658" width="38.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customWidth="1"/>
    <col min="6678" max="6679" width="12.625" style="412" customWidth="1"/>
    <col min="6680" max="6680" width="9.5" style="412" customWidth="1"/>
    <col min="6681" max="6681" width="10.125" style="412" customWidth="1"/>
    <col min="6682" max="6682" width="0.375" style="412" customWidth="1"/>
    <col min="6683" max="6683" width="9.625" style="412" bestFit="1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customWidth="1"/>
    <col min="6690" max="6691" width="12.625" style="412" customWidth="1"/>
    <col min="6692" max="6692" width="9.5" style="412" customWidth="1"/>
    <col min="6693" max="6693" width="10.125" style="412" customWidth="1"/>
    <col min="6694" max="6694" width="0.375" style="412" customWidth="1"/>
    <col min="6695" max="6695" width="9.625" style="412" bestFit="1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30" width="0" style="412" hidden="1" customWidth="1"/>
    <col min="6731" max="6731" width="12.125" style="412" bestFit="1" customWidth="1"/>
    <col min="6732" max="6733" width="12.625" style="412" customWidth="1"/>
    <col min="6734" max="6734" width="10.375" style="412" customWidth="1"/>
    <col min="6735" max="6735" width="11.625" style="412" bestFit="1" customWidth="1"/>
    <col min="6736" max="6736" width="5.125" style="412" bestFit="1" customWidth="1"/>
    <col min="6737" max="6912" width="9" style="412"/>
    <col min="6913" max="6913" width="4.375" style="412" customWidth="1"/>
    <col min="6914" max="6914" width="38.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customWidth="1"/>
    <col min="6934" max="6935" width="12.625" style="412" customWidth="1"/>
    <col min="6936" max="6936" width="9.5" style="412" customWidth="1"/>
    <col min="6937" max="6937" width="10.125" style="412" customWidth="1"/>
    <col min="6938" max="6938" width="0.375" style="412" customWidth="1"/>
    <col min="6939" max="6939" width="9.625" style="412" bestFit="1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customWidth="1"/>
    <col min="6946" max="6947" width="12.625" style="412" customWidth="1"/>
    <col min="6948" max="6948" width="9.5" style="412" customWidth="1"/>
    <col min="6949" max="6949" width="10.125" style="412" customWidth="1"/>
    <col min="6950" max="6950" width="0.375" style="412" customWidth="1"/>
    <col min="6951" max="6951" width="9.625" style="412" bestFit="1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86" width="0" style="412" hidden="1" customWidth="1"/>
    <col min="6987" max="6987" width="12.125" style="412" bestFit="1" customWidth="1"/>
    <col min="6988" max="6989" width="12.625" style="412" customWidth="1"/>
    <col min="6990" max="6990" width="10.375" style="412" customWidth="1"/>
    <col min="6991" max="6991" width="11.625" style="412" bestFit="1" customWidth="1"/>
    <col min="6992" max="6992" width="5.125" style="412" bestFit="1" customWidth="1"/>
    <col min="6993" max="7168" width="9" style="412"/>
    <col min="7169" max="7169" width="4.375" style="412" customWidth="1"/>
    <col min="7170" max="7170" width="38.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customWidth="1"/>
    <col min="7190" max="7191" width="12.625" style="412" customWidth="1"/>
    <col min="7192" max="7192" width="9.5" style="412" customWidth="1"/>
    <col min="7193" max="7193" width="10.125" style="412" customWidth="1"/>
    <col min="7194" max="7194" width="0.375" style="412" customWidth="1"/>
    <col min="7195" max="7195" width="9.625" style="412" bestFit="1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customWidth="1"/>
    <col min="7202" max="7203" width="12.625" style="412" customWidth="1"/>
    <col min="7204" max="7204" width="9.5" style="412" customWidth="1"/>
    <col min="7205" max="7205" width="10.125" style="412" customWidth="1"/>
    <col min="7206" max="7206" width="0.375" style="412" customWidth="1"/>
    <col min="7207" max="7207" width="9.625" style="412" bestFit="1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42" width="0" style="412" hidden="1" customWidth="1"/>
    <col min="7243" max="7243" width="12.125" style="412" bestFit="1" customWidth="1"/>
    <col min="7244" max="7245" width="12.625" style="412" customWidth="1"/>
    <col min="7246" max="7246" width="10.375" style="412" customWidth="1"/>
    <col min="7247" max="7247" width="11.625" style="412" bestFit="1" customWidth="1"/>
    <col min="7248" max="7248" width="5.125" style="412" bestFit="1" customWidth="1"/>
    <col min="7249" max="7424" width="9" style="412"/>
    <col min="7425" max="7425" width="4.375" style="412" customWidth="1"/>
    <col min="7426" max="7426" width="38.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customWidth="1"/>
    <col min="7446" max="7447" width="12.625" style="412" customWidth="1"/>
    <col min="7448" max="7448" width="9.5" style="412" customWidth="1"/>
    <col min="7449" max="7449" width="10.125" style="412" customWidth="1"/>
    <col min="7450" max="7450" width="0.375" style="412" customWidth="1"/>
    <col min="7451" max="7451" width="9.625" style="412" bestFit="1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customWidth="1"/>
    <col min="7458" max="7459" width="12.625" style="412" customWidth="1"/>
    <col min="7460" max="7460" width="9.5" style="412" customWidth="1"/>
    <col min="7461" max="7461" width="10.125" style="412" customWidth="1"/>
    <col min="7462" max="7462" width="0.375" style="412" customWidth="1"/>
    <col min="7463" max="7463" width="9.625" style="412" bestFit="1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98" width="0" style="412" hidden="1" customWidth="1"/>
    <col min="7499" max="7499" width="12.125" style="412" bestFit="1" customWidth="1"/>
    <col min="7500" max="7501" width="12.625" style="412" customWidth="1"/>
    <col min="7502" max="7502" width="10.375" style="412" customWidth="1"/>
    <col min="7503" max="7503" width="11.625" style="412" bestFit="1" customWidth="1"/>
    <col min="7504" max="7504" width="5.125" style="412" bestFit="1" customWidth="1"/>
    <col min="7505" max="7680" width="9" style="412"/>
    <col min="7681" max="7681" width="4.375" style="412" customWidth="1"/>
    <col min="7682" max="7682" width="38.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customWidth="1"/>
    <col min="7702" max="7703" width="12.625" style="412" customWidth="1"/>
    <col min="7704" max="7704" width="9.5" style="412" customWidth="1"/>
    <col min="7705" max="7705" width="10.125" style="412" customWidth="1"/>
    <col min="7706" max="7706" width="0.375" style="412" customWidth="1"/>
    <col min="7707" max="7707" width="9.625" style="412" bestFit="1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customWidth="1"/>
    <col min="7714" max="7715" width="12.625" style="412" customWidth="1"/>
    <col min="7716" max="7716" width="9.5" style="412" customWidth="1"/>
    <col min="7717" max="7717" width="10.125" style="412" customWidth="1"/>
    <col min="7718" max="7718" width="0.375" style="412" customWidth="1"/>
    <col min="7719" max="7719" width="9.625" style="412" bestFit="1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54" width="0" style="412" hidden="1" customWidth="1"/>
    <col min="7755" max="7755" width="12.125" style="412" bestFit="1" customWidth="1"/>
    <col min="7756" max="7757" width="12.625" style="412" customWidth="1"/>
    <col min="7758" max="7758" width="10.375" style="412" customWidth="1"/>
    <col min="7759" max="7759" width="11.625" style="412" bestFit="1" customWidth="1"/>
    <col min="7760" max="7760" width="5.125" style="412" bestFit="1" customWidth="1"/>
    <col min="7761" max="7936" width="9" style="412"/>
    <col min="7937" max="7937" width="4.375" style="412" customWidth="1"/>
    <col min="7938" max="7938" width="38.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customWidth="1"/>
    <col min="7958" max="7959" width="12.625" style="412" customWidth="1"/>
    <col min="7960" max="7960" width="9.5" style="412" customWidth="1"/>
    <col min="7961" max="7961" width="10.125" style="412" customWidth="1"/>
    <col min="7962" max="7962" width="0.375" style="412" customWidth="1"/>
    <col min="7963" max="7963" width="9.625" style="412" bestFit="1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customWidth="1"/>
    <col min="7970" max="7971" width="12.625" style="412" customWidth="1"/>
    <col min="7972" max="7972" width="9.5" style="412" customWidth="1"/>
    <col min="7973" max="7973" width="10.125" style="412" customWidth="1"/>
    <col min="7974" max="7974" width="0.375" style="412" customWidth="1"/>
    <col min="7975" max="7975" width="9.625" style="412" bestFit="1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8010" width="0" style="412" hidden="1" customWidth="1"/>
    <col min="8011" max="8011" width="12.125" style="412" bestFit="1" customWidth="1"/>
    <col min="8012" max="8013" width="12.625" style="412" customWidth="1"/>
    <col min="8014" max="8014" width="10.375" style="412" customWidth="1"/>
    <col min="8015" max="8015" width="11.625" style="412" bestFit="1" customWidth="1"/>
    <col min="8016" max="8016" width="5.125" style="412" bestFit="1" customWidth="1"/>
    <col min="8017" max="8192" width="9" style="412"/>
    <col min="8193" max="8193" width="4.375" style="412" customWidth="1"/>
    <col min="8194" max="8194" width="38.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customWidth="1"/>
    <col min="8214" max="8215" width="12.625" style="412" customWidth="1"/>
    <col min="8216" max="8216" width="9.5" style="412" customWidth="1"/>
    <col min="8217" max="8217" width="10.125" style="412" customWidth="1"/>
    <col min="8218" max="8218" width="0.375" style="412" customWidth="1"/>
    <col min="8219" max="8219" width="9.625" style="412" bestFit="1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customWidth="1"/>
    <col min="8226" max="8227" width="12.625" style="412" customWidth="1"/>
    <col min="8228" max="8228" width="9.5" style="412" customWidth="1"/>
    <col min="8229" max="8229" width="10.125" style="412" customWidth="1"/>
    <col min="8230" max="8230" width="0.375" style="412" customWidth="1"/>
    <col min="8231" max="8231" width="9.625" style="412" bestFit="1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66" width="0" style="412" hidden="1" customWidth="1"/>
    <col min="8267" max="8267" width="12.125" style="412" bestFit="1" customWidth="1"/>
    <col min="8268" max="8269" width="12.625" style="412" customWidth="1"/>
    <col min="8270" max="8270" width="10.375" style="412" customWidth="1"/>
    <col min="8271" max="8271" width="11.625" style="412" bestFit="1" customWidth="1"/>
    <col min="8272" max="8272" width="5.125" style="412" bestFit="1" customWidth="1"/>
    <col min="8273" max="8448" width="9" style="412"/>
    <col min="8449" max="8449" width="4.375" style="412" customWidth="1"/>
    <col min="8450" max="8450" width="38.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customWidth="1"/>
    <col min="8470" max="8471" width="12.625" style="412" customWidth="1"/>
    <col min="8472" max="8472" width="9.5" style="412" customWidth="1"/>
    <col min="8473" max="8473" width="10.125" style="412" customWidth="1"/>
    <col min="8474" max="8474" width="0.375" style="412" customWidth="1"/>
    <col min="8475" max="8475" width="9.625" style="412" bestFit="1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customWidth="1"/>
    <col min="8482" max="8483" width="12.625" style="412" customWidth="1"/>
    <col min="8484" max="8484" width="9.5" style="412" customWidth="1"/>
    <col min="8485" max="8485" width="10.125" style="412" customWidth="1"/>
    <col min="8486" max="8486" width="0.375" style="412" customWidth="1"/>
    <col min="8487" max="8487" width="9.625" style="412" bestFit="1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522" width="0" style="412" hidden="1" customWidth="1"/>
    <col min="8523" max="8523" width="12.125" style="412" bestFit="1" customWidth="1"/>
    <col min="8524" max="8525" width="12.625" style="412" customWidth="1"/>
    <col min="8526" max="8526" width="10.375" style="412" customWidth="1"/>
    <col min="8527" max="8527" width="11.625" style="412" bestFit="1" customWidth="1"/>
    <col min="8528" max="8528" width="5.125" style="412" bestFit="1" customWidth="1"/>
    <col min="8529" max="8704" width="9" style="412"/>
    <col min="8705" max="8705" width="4.375" style="412" customWidth="1"/>
    <col min="8706" max="8706" width="38.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customWidth="1"/>
    <col min="8726" max="8727" width="12.625" style="412" customWidth="1"/>
    <col min="8728" max="8728" width="9.5" style="412" customWidth="1"/>
    <col min="8729" max="8729" width="10.125" style="412" customWidth="1"/>
    <col min="8730" max="8730" width="0.375" style="412" customWidth="1"/>
    <col min="8731" max="8731" width="9.625" style="412" bestFit="1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customWidth="1"/>
    <col min="8738" max="8739" width="12.625" style="412" customWidth="1"/>
    <col min="8740" max="8740" width="9.5" style="412" customWidth="1"/>
    <col min="8741" max="8741" width="10.125" style="412" customWidth="1"/>
    <col min="8742" max="8742" width="0.375" style="412" customWidth="1"/>
    <col min="8743" max="8743" width="9.625" style="412" bestFit="1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78" width="0" style="412" hidden="1" customWidth="1"/>
    <col min="8779" max="8779" width="12.125" style="412" bestFit="1" customWidth="1"/>
    <col min="8780" max="8781" width="12.625" style="412" customWidth="1"/>
    <col min="8782" max="8782" width="10.375" style="412" customWidth="1"/>
    <col min="8783" max="8783" width="11.625" style="412" bestFit="1" customWidth="1"/>
    <col min="8784" max="8784" width="5.125" style="412" bestFit="1" customWidth="1"/>
    <col min="8785" max="8960" width="9" style="412"/>
    <col min="8961" max="8961" width="4.375" style="412" customWidth="1"/>
    <col min="8962" max="8962" width="38.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customWidth="1"/>
    <col min="8982" max="8983" width="12.625" style="412" customWidth="1"/>
    <col min="8984" max="8984" width="9.5" style="412" customWidth="1"/>
    <col min="8985" max="8985" width="10.125" style="412" customWidth="1"/>
    <col min="8986" max="8986" width="0.375" style="412" customWidth="1"/>
    <col min="8987" max="8987" width="9.625" style="412" bestFit="1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customWidth="1"/>
    <col min="8994" max="8995" width="12.625" style="412" customWidth="1"/>
    <col min="8996" max="8996" width="9.5" style="412" customWidth="1"/>
    <col min="8997" max="8997" width="10.125" style="412" customWidth="1"/>
    <col min="8998" max="8998" width="0.375" style="412" customWidth="1"/>
    <col min="8999" max="8999" width="9.625" style="412" bestFit="1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34" width="0" style="412" hidden="1" customWidth="1"/>
    <col min="9035" max="9035" width="12.125" style="412" bestFit="1" customWidth="1"/>
    <col min="9036" max="9037" width="12.625" style="412" customWidth="1"/>
    <col min="9038" max="9038" width="10.375" style="412" customWidth="1"/>
    <col min="9039" max="9039" width="11.625" style="412" bestFit="1" customWidth="1"/>
    <col min="9040" max="9040" width="5.125" style="412" bestFit="1" customWidth="1"/>
    <col min="9041" max="9216" width="9" style="412"/>
    <col min="9217" max="9217" width="4.375" style="412" customWidth="1"/>
    <col min="9218" max="9218" width="38.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customWidth="1"/>
    <col min="9238" max="9239" width="12.625" style="412" customWidth="1"/>
    <col min="9240" max="9240" width="9.5" style="412" customWidth="1"/>
    <col min="9241" max="9241" width="10.125" style="412" customWidth="1"/>
    <col min="9242" max="9242" width="0.375" style="412" customWidth="1"/>
    <col min="9243" max="9243" width="9.625" style="412" bestFit="1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customWidth="1"/>
    <col min="9250" max="9251" width="12.625" style="412" customWidth="1"/>
    <col min="9252" max="9252" width="9.5" style="412" customWidth="1"/>
    <col min="9253" max="9253" width="10.125" style="412" customWidth="1"/>
    <col min="9254" max="9254" width="0.375" style="412" customWidth="1"/>
    <col min="9255" max="9255" width="9.625" style="412" bestFit="1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90" width="0" style="412" hidden="1" customWidth="1"/>
    <col min="9291" max="9291" width="12.125" style="412" bestFit="1" customWidth="1"/>
    <col min="9292" max="9293" width="12.625" style="412" customWidth="1"/>
    <col min="9294" max="9294" width="10.375" style="412" customWidth="1"/>
    <col min="9295" max="9295" width="11.625" style="412" bestFit="1" customWidth="1"/>
    <col min="9296" max="9296" width="5.125" style="412" bestFit="1" customWidth="1"/>
    <col min="9297" max="9472" width="9" style="412"/>
    <col min="9473" max="9473" width="4.375" style="412" customWidth="1"/>
    <col min="9474" max="9474" width="38.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customWidth="1"/>
    <col min="9494" max="9495" width="12.625" style="412" customWidth="1"/>
    <col min="9496" max="9496" width="9.5" style="412" customWidth="1"/>
    <col min="9497" max="9497" width="10.125" style="412" customWidth="1"/>
    <col min="9498" max="9498" width="0.375" style="412" customWidth="1"/>
    <col min="9499" max="9499" width="9.625" style="412" bestFit="1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customWidth="1"/>
    <col min="9506" max="9507" width="12.625" style="412" customWidth="1"/>
    <col min="9508" max="9508" width="9.5" style="412" customWidth="1"/>
    <col min="9509" max="9509" width="10.125" style="412" customWidth="1"/>
    <col min="9510" max="9510" width="0.375" style="412" customWidth="1"/>
    <col min="9511" max="9511" width="9.625" style="412" bestFit="1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46" width="0" style="412" hidden="1" customWidth="1"/>
    <col min="9547" max="9547" width="12.125" style="412" bestFit="1" customWidth="1"/>
    <col min="9548" max="9549" width="12.625" style="412" customWidth="1"/>
    <col min="9550" max="9550" width="10.375" style="412" customWidth="1"/>
    <col min="9551" max="9551" width="11.625" style="412" bestFit="1" customWidth="1"/>
    <col min="9552" max="9552" width="5.125" style="412" bestFit="1" customWidth="1"/>
    <col min="9553" max="9728" width="9" style="412"/>
    <col min="9729" max="9729" width="4.375" style="412" customWidth="1"/>
    <col min="9730" max="9730" width="38.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customWidth="1"/>
    <col min="9750" max="9751" width="12.625" style="412" customWidth="1"/>
    <col min="9752" max="9752" width="9.5" style="412" customWidth="1"/>
    <col min="9753" max="9753" width="10.125" style="412" customWidth="1"/>
    <col min="9754" max="9754" width="0.375" style="412" customWidth="1"/>
    <col min="9755" max="9755" width="9.625" style="412" bestFit="1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customWidth="1"/>
    <col min="9762" max="9763" width="12.625" style="412" customWidth="1"/>
    <col min="9764" max="9764" width="9.5" style="412" customWidth="1"/>
    <col min="9765" max="9765" width="10.125" style="412" customWidth="1"/>
    <col min="9766" max="9766" width="0.375" style="412" customWidth="1"/>
    <col min="9767" max="9767" width="9.625" style="412" bestFit="1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802" width="0" style="412" hidden="1" customWidth="1"/>
    <col min="9803" max="9803" width="12.125" style="412" bestFit="1" customWidth="1"/>
    <col min="9804" max="9805" width="12.625" style="412" customWidth="1"/>
    <col min="9806" max="9806" width="10.375" style="412" customWidth="1"/>
    <col min="9807" max="9807" width="11.625" style="412" bestFit="1" customWidth="1"/>
    <col min="9808" max="9808" width="5.125" style="412" bestFit="1" customWidth="1"/>
    <col min="9809" max="9984" width="9" style="412"/>
    <col min="9985" max="9985" width="4.375" style="412" customWidth="1"/>
    <col min="9986" max="9986" width="38.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customWidth="1"/>
    <col min="10006" max="10007" width="12.625" style="412" customWidth="1"/>
    <col min="10008" max="10008" width="9.5" style="412" customWidth="1"/>
    <col min="10009" max="10009" width="10.125" style="412" customWidth="1"/>
    <col min="10010" max="10010" width="0.375" style="412" customWidth="1"/>
    <col min="10011" max="10011" width="9.625" style="412" bestFit="1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customWidth="1"/>
    <col min="10018" max="10019" width="12.625" style="412" customWidth="1"/>
    <col min="10020" max="10020" width="9.5" style="412" customWidth="1"/>
    <col min="10021" max="10021" width="10.125" style="412" customWidth="1"/>
    <col min="10022" max="10022" width="0.375" style="412" customWidth="1"/>
    <col min="10023" max="10023" width="9.625" style="412" bestFit="1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58" width="0" style="412" hidden="1" customWidth="1"/>
    <col min="10059" max="10059" width="12.125" style="412" bestFit="1" customWidth="1"/>
    <col min="10060" max="10061" width="12.625" style="412" customWidth="1"/>
    <col min="10062" max="10062" width="10.375" style="412" customWidth="1"/>
    <col min="10063" max="10063" width="11.625" style="412" bestFit="1" customWidth="1"/>
    <col min="10064" max="10064" width="5.125" style="412" bestFit="1" customWidth="1"/>
    <col min="10065" max="10240" width="9" style="412"/>
    <col min="10241" max="10241" width="4.375" style="412" customWidth="1"/>
    <col min="10242" max="10242" width="38.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customWidth="1"/>
    <col min="10262" max="10263" width="12.625" style="412" customWidth="1"/>
    <col min="10264" max="10264" width="9.5" style="412" customWidth="1"/>
    <col min="10265" max="10265" width="10.125" style="412" customWidth="1"/>
    <col min="10266" max="10266" width="0.375" style="412" customWidth="1"/>
    <col min="10267" max="10267" width="9.625" style="412" bestFit="1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customWidth="1"/>
    <col min="10274" max="10275" width="12.625" style="412" customWidth="1"/>
    <col min="10276" max="10276" width="9.5" style="412" customWidth="1"/>
    <col min="10277" max="10277" width="10.125" style="412" customWidth="1"/>
    <col min="10278" max="10278" width="0.375" style="412" customWidth="1"/>
    <col min="10279" max="10279" width="9.625" style="412" bestFit="1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314" width="0" style="412" hidden="1" customWidth="1"/>
    <col min="10315" max="10315" width="12.125" style="412" bestFit="1" customWidth="1"/>
    <col min="10316" max="10317" width="12.625" style="412" customWidth="1"/>
    <col min="10318" max="10318" width="10.375" style="412" customWidth="1"/>
    <col min="10319" max="10319" width="11.625" style="412" bestFit="1" customWidth="1"/>
    <col min="10320" max="10320" width="5.125" style="412" bestFit="1" customWidth="1"/>
    <col min="10321" max="10496" width="9" style="412"/>
    <col min="10497" max="10497" width="4.375" style="412" customWidth="1"/>
    <col min="10498" max="10498" width="38.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customWidth="1"/>
    <col min="10518" max="10519" width="12.625" style="412" customWidth="1"/>
    <col min="10520" max="10520" width="9.5" style="412" customWidth="1"/>
    <col min="10521" max="10521" width="10.125" style="412" customWidth="1"/>
    <col min="10522" max="10522" width="0.375" style="412" customWidth="1"/>
    <col min="10523" max="10523" width="9.625" style="412" bestFit="1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customWidth="1"/>
    <col min="10530" max="10531" width="12.625" style="412" customWidth="1"/>
    <col min="10532" max="10532" width="9.5" style="412" customWidth="1"/>
    <col min="10533" max="10533" width="10.125" style="412" customWidth="1"/>
    <col min="10534" max="10534" width="0.375" style="412" customWidth="1"/>
    <col min="10535" max="10535" width="9.625" style="412" bestFit="1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70" width="0" style="412" hidden="1" customWidth="1"/>
    <col min="10571" max="10571" width="12.125" style="412" bestFit="1" customWidth="1"/>
    <col min="10572" max="10573" width="12.625" style="412" customWidth="1"/>
    <col min="10574" max="10574" width="10.375" style="412" customWidth="1"/>
    <col min="10575" max="10575" width="11.625" style="412" bestFit="1" customWidth="1"/>
    <col min="10576" max="10576" width="5.125" style="412" bestFit="1" customWidth="1"/>
    <col min="10577" max="10752" width="9" style="412"/>
    <col min="10753" max="10753" width="4.375" style="412" customWidth="1"/>
    <col min="10754" max="10754" width="38.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customWidth="1"/>
    <col min="10774" max="10775" width="12.625" style="412" customWidth="1"/>
    <col min="10776" max="10776" width="9.5" style="412" customWidth="1"/>
    <col min="10777" max="10777" width="10.125" style="412" customWidth="1"/>
    <col min="10778" max="10778" width="0.375" style="412" customWidth="1"/>
    <col min="10779" max="10779" width="9.625" style="412" bestFit="1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customWidth="1"/>
    <col min="10786" max="10787" width="12.625" style="412" customWidth="1"/>
    <col min="10788" max="10788" width="9.5" style="412" customWidth="1"/>
    <col min="10789" max="10789" width="10.125" style="412" customWidth="1"/>
    <col min="10790" max="10790" width="0.375" style="412" customWidth="1"/>
    <col min="10791" max="10791" width="9.625" style="412" bestFit="1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26" width="0" style="412" hidden="1" customWidth="1"/>
    <col min="10827" max="10827" width="12.125" style="412" bestFit="1" customWidth="1"/>
    <col min="10828" max="10829" width="12.625" style="412" customWidth="1"/>
    <col min="10830" max="10830" width="10.375" style="412" customWidth="1"/>
    <col min="10831" max="10831" width="11.625" style="412" bestFit="1" customWidth="1"/>
    <col min="10832" max="10832" width="5.125" style="412" bestFit="1" customWidth="1"/>
    <col min="10833" max="11008" width="9" style="412"/>
    <col min="11009" max="11009" width="4.375" style="412" customWidth="1"/>
    <col min="11010" max="11010" width="38.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customWidth="1"/>
    <col min="11030" max="11031" width="12.625" style="412" customWidth="1"/>
    <col min="11032" max="11032" width="9.5" style="412" customWidth="1"/>
    <col min="11033" max="11033" width="10.125" style="412" customWidth="1"/>
    <col min="11034" max="11034" width="0.375" style="412" customWidth="1"/>
    <col min="11035" max="11035" width="9.625" style="412" bestFit="1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customWidth="1"/>
    <col min="11042" max="11043" width="12.625" style="412" customWidth="1"/>
    <col min="11044" max="11044" width="9.5" style="412" customWidth="1"/>
    <col min="11045" max="11045" width="10.125" style="412" customWidth="1"/>
    <col min="11046" max="11046" width="0.375" style="412" customWidth="1"/>
    <col min="11047" max="11047" width="9.625" style="412" bestFit="1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82" width="0" style="412" hidden="1" customWidth="1"/>
    <col min="11083" max="11083" width="12.125" style="412" bestFit="1" customWidth="1"/>
    <col min="11084" max="11085" width="12.625" style="412" customWidth="1"/>
    <col min="11086" max="11086" width="10.375" style="412" customWidth="1"/>
    <col min="11087" max="11087" width="11.625" style="412" bestFit="1" customWidth="1"/>
    <col min="11088" max="11088" width="5.125" style="412" bestFit="1" customWidth="1"/>
    <col min="11089" max="11264" width="9" style="412"/>
    <col min="11265" max="11265" width="4.375" style="412" customWidth="1"/>
    <col min="11266" max="11266" width="38.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customWidth="1"/>
    <col min="11286" max="11287" width="12.625" style="412" customWidth="1"/>
    <col min="11288" max="11288" width="9.5" style="412" customWidth="1"/>
    <col min="11289" max="11289" width="10.125" style="412" customWidth="1"/>
    <col min="11290" max="11290" width="0.375" style="412" customWidth="1"/>
    <col min="11291" max="11291" width="9.625" style="412" bestFit="1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customWidth="1"/>
    <col min="11298" max="11299" width="12.625" style="412" customWidth="1"/>
    <col min="11300" max="11300" width="9.5" style="412" customWidth="1"/>
    <col min="11301" max="11301" width="10.125" style="412" customWidth="1"/>
    <col min="11302" max="11302" width="0.375" style="412" customWidth="1"/>
    <col min="11303" max="11303" width="9.625" style="412" bestFit="1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38" width="0" style="412" hidden="1" customWidth="1"/>
    <col min="11339" max="11339" width="12.125" style="412" bestFit="1" customWidth="1"/>
    <col min="11340" max="11341" width="12.625" style="412" customWidth="1"/>
    <col min="11342" max="11342" width="10.375" style="412" customWidth="1"/>
    <col min="11343" max="11343" width="11.625" style="412" bestFit="1" customWidth="1"/>
    <col min="11344" max="11344" width="5.125" style="412" bestFit="1" customWidth="1"/>
    <col min="11345" max="11520" width="9" style="412"/>
    <col min="11521" max="11521" width="4.375" style="412" customWidth="1"/>
    <col min="11522" max="11522" width="38.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customWidth="1"/>
    <col min="11542" max="11543" width="12.625" style="412" customWidth="1"/>
    <col min="11544" max="11544" width="9.5" style="412" customWidth="1"/>
    <col min="11545" max="11545" width="10.125" style="412" customWidth="1"/>
    <col min="11546" max="11546" width="0.375" style="412" customWidth="1"/>
    <col min="11547" max="11547" width="9.625" style="412" bestFit="1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customWidth="1"/>
    <col min="11554" max="11555" width="12.625" style="412" customWidth="1"/>
    <col min="11556" max="11556" width="9.5" style="412" customWidth="1"/>
    <col min="11557" max="11557" width="10.125" style="412" customWidth="1"/>
    <col min="11558" max="11558" width="0.375" style="412" customWidth="1"/>
    <col min="11559" max="11559" width="9.625" style="412" bestFit="1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94" width="0" style="412" hidden="1" customWidth="1"/>
    <col min="11595" max="11595" width="12.125" style="412" bestFit="1" customWidth="1"/>
    <col min="11596" max="11597" width="12.625" style="412" customWidth="1"/>
    <col min="11598" max="11598" width="10.375" style="412" customWidth="1"/>
    <col min="11599" max="11599" width="11.625" style="412" bestFit="1" customWidth="1"/>
    <col min="11600" max="11600" width="5.125" style="412" bestFit="1" customWidth="1"/>
    <col min="11601" max="11776" width="9" style="412"/>
    <col min="11777" max="11777" width="4.375" style="412" customWidth="1"/>
    <col min="11778" max="11778" width="38.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customWidth="1"/>
    <col min="11798" max="11799" width="12.625" style="412" customWidth="1"/>
    <col min="11800" max="11800" width="9.5" style="412" customWidth="1"/>
    <col min="11801" max="11801" width="10.125" style="412" customWidth="1"/>
    <col min="11802" max="11802" width="0.375" style="412" customWidth="1"/>
    <col min="11803" max="11803" width="9.625" style="412" bestFit="1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customWidth="1"/>
    <col min="11810" max="11811" width="12.625" style="412" customWidth="1"/>
    <col min="11812" max="11812" width="9.5" style="412" customWidth="1"/>
    <col min="11813" max="11813" width="10.125" style="412" customWidth="1"/>
    <col min="11814" max="11814" width="0.375" style="412" customWidth="1"/>
    <col min="11815" max="11815" width="9.625" style="412" bestFit="1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50" width="0" style="412" hidden="1" customWidth="1"/>
    <col min="11851" max="11851" width="12.125" style="412" bestFit="1" customWidth="1"/>
    <col min="11852" max="11853" width="12.625" style="412" customWidth="1"/>
    <col min="11854" max="11854" width="10.375" style="412" customWidth="1"/>
    <col min="11855" max="11855" width="11.625" style="412" bestFit="1" customWidth="1"/>
    <col min="11856" max="11856" width="5.125" style="412" bestFit="1" customWidth="1"/>
    <col min="11857" max="12032" width="9" style="412"/>
    <col min="12033" max="12033" width="4.375" style="412" customWidth="1"/>
    <col min="12034" max="12034" width="38.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customWidth="1"/>
    <col min="12054" max="12055" width="12.625" style="412" customWidth="1"/>
    <col min="12056" max="12056" width="9.5" style="412" customWidth="1"/>
    <col min="12057" max="12057" width="10.125" style="412" customWidth="1"/>
    <col min="12058" max="12058" width="0.375" style="412" customWidth="1"/>
    <col min="12059" max="12059" width="9.625" style="412" bestFit="1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customWidth="1"/>
    <col min="12066" max="12067" width="12.625" style="412" customWidth="1"/>
    <col min="12068" max="12068" width="9.5" style="412" customWidth="1"/>
    <col min="12069" max="12069" width="10.125" style="412" customWidth="1"/>
    <col min="12070" max="12070" width="0.375" style="412" customWidth="1"/>
    <col min="12071" max="12071" width="9.625" style="412" bestFit="1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106" width="0" style="412" hidden="1" customWidth="1"/>
    <col min="12107" max="12107" width="12.125" style="412" bestFit="1" customWidth="1"/>
    <col min="12108" max="12109" width="12.625" style="412" customWidth="1"/>
    <col min="12110" max="12110" width="10.375" style="412" customWidth="1"/>
    <col min="12111" max="12111" width="11.625" style="412" bestFit="1" customWidth="1"/>
    <col min="12112" max="12112" width="5.125" style="412" bestFit="1" customWidth="1"/>
    <col min="12113" max="12288" width="9" style="412"/>
    <col min="12289" max="12289" width="4.375" style="412" customWidth="1"/>
    <col min="12290" max="12290" width="38.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customWidth="1"/>
    <col min="12310" max="12311" width="12.625" style="412" customWidth="1"/>
    <col min="12312" max="12312" width="9.5" style="412" customWidth="1"/>
    <col min="12313" max="12313" width="10.125" style="412" customWidth="1"/>
    <col min="12314" max="12314" width="0.375" style="412" customWidth="1"/>
    <col min="12315" max="12315" width="9.625" style="412" bestFit="1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customWidth="1"/>
    <col min="12322" max="12323" width="12.625" style="412" customWidth="1"/>
    <col min="12324" max="12324" width="9.5" style="412" customWidth="1"/>
    <col min="12325" max="12325" width="10.125" style="412" customWidth="1"/>
    <col min="12326" max="12326" width="0.375" style="412" customWidth="1"/>
    <col min="12327" max="12327" width="9.625" style="412" bestFit="1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62" width="0" style="412" hidden="1" customWidth="1"/>
    <col min="12363" max="12363" width="12.125" style="412" bestFit="1" customWidth="1"/>
    <col min="12364" max="12365" width="12.625" style="412" customWidth="1"/>
    <col min="12366" max="12366" width="10.375" style="412" customWidth="1"/>
    <col min="12367" max="12367" width="11.625" style="412" bestFit="1" customWidth="1"/>
    <col min="12368" max="12368" width="5.125" style="412" bestFit="1" customWidth="1"/>
    <col min="12369" max="12544" width="9" style="412"/>
    <col min="12545" max="12545" width="4.375" style="412" customWidth="1"/>
    <col min="12546" max="12546" width="38.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customWidth="1"/>
    <col min="12566" max="12567" width="12.625" style="412" customWidth="1"/>
    <col min="12568" max="12568" width="9.5" style="412" customWidth="1"/>
    <col min="12569" max="12569" width="10.125" style="412" customWidth="1"/>
    <col min="12570" max="12570" width="0.375" style="412" customWidth="1"/>
    <col min="12571" max="12571" width="9.625" style="412" bestFit="1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customWidth="1"/>
    <col min="12578" max="12579" width="12.625" style="412" customWidth="1"/>
    <col min="12580" max="12580" width="9.5" style="412" customWidth="1"/>
    <col min="12581" max="12581" width="10.125" style="412" customWidth="1"/>
    <col min="12582" max="12582" width="0.375" style="412" customWidth="1"/>
    <col min="12583" max="12583" width="9.625" style="412" bestFit="1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618" width="0" style="412" hidden="1" customWidth="1"/>
    <col min="12619" max="12619" width="12.125" style="412" bestFit="1" customWidth="1"/>
    <col min="12620" max="12621" width="12.625" style="412" customWidth="1"/>
    <col min="12622" max="12622" width="10.375" style="412" customWidth="1"/>
    <col min="12623" max="12623" width="11.625" style="412" bestFit="1" customWidth="1"/>
    <col min="12624" max="12624" width="5.125" style="412" bestFit="1" customWidth="1"/>
    <col min="12625" max="12800" width="9" style="412"/>
    <col min="12801" max="12801" width="4.375" style="412" customWidth="1"/>
    <col min="12802" max="12802" width="38.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customWidth="1"/>
    <col min="12822" max="12823" width="12.625" style="412" customWidth="1"/>
    <col min="12824" max="12824" width="9.5" style="412" customWidth="1"/>
    <col min="12825" max="12825" width="10.125" style="412" customWidth="1"/>
    <col min="12826" max="12826" width="0.375" style="412" customWidth="1"/>
    <col min="12827" max="12827" width="9.625" style="412" bestFit="1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customWidth="1"/>
    <col min="12834" max="12835" width="12.625" style="412" customWidth="1"/>
    <col min="12836" max="12836" width="9.5" style="412" customWidth="1"/>
    <col min="12837" max="12837" width="10.125" style="412" customWidth="1"/>
    <col min="12838" max="12838" width="0.375" style="412" customWidth="1"/>
    <col min="12839" max="12839" width="9.625" style="412" bestFit="1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74" width="0" style="412" hidden="1" customWidth="1"/>
    <col min="12875" max="12875" width="12.125" style="412" bestFit="1" customWidth="1"/>
    <col min="12876" max="12877" width="12.625" style="412" customWidth="1"/>
    <col min="12878" max="12878" width="10.375" style="412" customWidth="1"/>
    <col min="12879" max="12879" width="11.625" style="412" bestFit="1" customWidth="1"/>
    <col min="12880" max="12880" width="5.125" style="412" bestFit="1" customWidth="1"/>
    <col min="12881" max="13056" width="9" style="412"/>
    <col min="13057" max="13057" width="4.375" style="412" customWidth="1"/>
    <col min="13058" max="13058" width="38.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customWidth="1"/>
    <col min="13078" max="13079" width="12.625" style="412" customWidth="1"/>
    <col min="13080" max="13080" width="9.5" style="412" customWidth="1"/>
    <col min="13081" max="13081" width="10.125" style="412" customWidth="1"/>
    <col min="13082" max="13082" width="0.375" style="412" customWidth="1"/>
    <col min="13083" max="13083" width="9.625" style="412" bestFit="1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customWidth="1"/>
    <col min="13090" max="13091" width="12.625" style="412" customWidth="1"/>
    <col min="13092" max="13092" width="9.5" style="412" customWidth="1"/>
    <col min="13093" max="13093" width="10.125" style="412" customWidth="1"/>
    <col min="13094" max="13094" width="0.375" style="412" customWidth="1"/>
    <col min="13095" max="13095" width="9.625" style="412" bestFit="1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30" width="0" style="412" hidden="1" customWidth="1"/>
    <col min="13131" max="13131" width="12.125" style="412" bestFit="1" customWidth="1"/>
    <col min="13132" max="13133" width="12.625" style="412" customWidth="1"/>
    <col min="13134" max="13134" width="10.375" style="412" customWidth="1"/>
    <col min="13135" max="13135" width="11.625" style="412" bestFit="1" customWidth="1"/>
    <col min="13136" max="13136" width="5.125" style="412" bestFit="1" customWidth="1"/>
    <col min="13137" max="13312" width="9" style="412"/>
    <col min="13313" max="13313" width="4.375" style="412" customWidth="1"/>
    <col min="13314" max="13314" width="38.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customWidth="1"/>
    <col min="13334" max="13335" width="12.625" style="412" customWidth="1"/>
    <col min="13336" max="13336" width="9.5" style="412" customWidth="1"/>
    <col min="13337" max="13337" width="10.125" style="412" customWidth="1"/>
    <col min="13338" max="13338" width="0.375" style="412" customWidth="1"/>
    <col min="13339" max="13339" width="9.625" style="412" bestFit="1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customWidth="1"/>
    <col min="13346" max="13347" width="12.625" style="412" customWidth="1"/>
    <col min="13348" max="13348" width="9.5" style="412" customWidth="1"/>
    <col min="13349" max="13349" width="10.125" style="412" customWidth="1"/>
    <col min="13350" max="13350" width="0.375" style="412" customWidth="1"/>
    <col min="13351" max="13351" width="9.625" style="412" bestFit="1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86" width="0" style="412" hidden="1" customWidth="1"/>
    <col min="13387" max="13387" width="12.125" style="412" bestFit="1" customWidth="1"/>
    <col min="13388" max="13389" width="12.625" style="412" customWidth="1"/>
    <col min="13390" max="13390" width="10.375" style="412" customWidth="1"/>
    <col min="13391" max="13391" width="11.625" style="412" bestFit="1" customWidth="1"/>
    <col min="13392" max="13392" width="5.125" style="412" bestFit="1" customWidth="1"/>
    <col min="13393" max="13568" width="9" style="412"/>
    <col min="13569" max="13569" width="4.375" style="412" customWidth="1"/>
    <col min="13570" max="13570" width="38.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customWidth="1"/>
    <col min="13590" max="13591" width="12.625" style="412" customWidth="1"/>
    <col min="13592" max="13592" width="9.5" style="412" customWidth="1"/>
    <col min="13593" max="13593" width="10.125" style="412" customWidth="1"/>
    <col min="13594" max="13594" width="0.375" style="412" customWidth="1"/>
    <col min="13595" max="13595" width="9.625" style="412" bestFit="1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customWidth="1"/>
    <col min="13602" max="13603" width="12.625" style="412" customWidth="1"/>
    <col min="13604" max="13604" width="9.5" style="412" customWidth="1"/>
    <col min="13605" max="13605" width="10.125" style="412" customWidth="1"/>
    <col min="13606" max="13606" width="0.375" style="412" customWidth="1"/>
    <col min="13607" max="13607" width="9.625" style="412" bestFit="1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42" width="0" style="412" hidden="1" customWidth="1"/>
    <col min="13643" max="13643" width="12.125" style="412" bestFit="1" customWidth="1"/>
    <col min="13644" max="13645" width="12.625" style="412" customWidth="1"/>
    <col min="13646" max="13646" width="10.375" style="412" customWidth="1"/>
    <col min="13647" max="13647" width="11.625" style="412" bestFit="1" customWidth="1"/>
    <col min="13648" max="13648" width="5.125" style="412" bestFit="1" customWidth="1"/>
    <col min="13649" max="13824" width="9" style="412"/>
    <col min="13825" max="13825" width="4.375" style="412" customWidth="1"/>
    <col min="13826" max="13826" width="38.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customWidth="1"/>
    <col min="13846" max="13847" width="12.625" style="412" customWidth="1"/>
    <col min="13848" max="13848" width="9.5" style="412" customWidth="1"/>
    <col min="13849" max="13849" width="10.125" style="412" customWidth="1"/>
    <col min="13850" max="13850" width="0.375" style="412" customWidth="1"/>
    <col min="13851" max="13851" width="9.625" style="412" bestFit="1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customWidth="1"/>
    <col min="13858" max="13859" width="12.625" style="412" customWidth="1"/>
    <col min="13860" max="13860" width="9.5" style="412" customWidth="1"/>
    <col min="13861" max="13861" width="10.125" style="412" customWidth="1"/>
    <col min="13862" max="13862" width="0.375" style="412" customWidth="1"/>
    <col min="13863" max="13863" width="9.625" style="412" bestFit="1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98" width="0" style="412" hidden="1" customWidth="1"/>
    <col min="13899" max="13899" width="12.125" style="412" bestFit="1" customWidth="1"/>
    <col min="13900" max="13901" width="12.625" style="412" customWidth="1"/>
    <col min="13902" max="13902" width="10.375" style="412" customWidth="1"/>
    <col min="13903" max="13903" width="11.625" style="412" bestFit="1" customWidth="1"/>
    <col min="13904" max="13904" width="5.125" style="412" bestFit="1" customWidth="1"/>
    <col min="13905" max="14080" width="9" style="412"/>
    <col min="14081" max="14081" width="4.375" style="412" customWidth="1"/>
    <col min="14082" max="14082" width="38.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customWidth="1"/>
    <col min="14102" max="14103" width="12.625" style="412" customWidth="1"/>
    <col min="14104" max="14104" width="9.5" style="412" customWidth="1"/>
    <col min="14105" max="14105" width="10.125" style="412" customWidth="1"/>
    <col min="14106" max="14106" width="0.375" style="412" customWidth="1"/>
    <col min="14107" max="14107" width="9.625" style="412" bestFit="1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customWidth="1"/>
    <col min="14114" max="14115" width="12.625" style="412" customWidth="1"/>
    <col min="14116" max="14116" width="9.5" style="412" customWidth="1"/>
    <col min="14117" max="14117" width="10.125" style="412" customWidth="1"/>
    <col min="14118" max="14118" width="0.375" style="412" customWidth="1"/>
    <col min="14119" max="14119" width="9.625" style="412" bestFit="1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54" width="0" style="412" hidden="1" customWidth="1"/>
    <col min="14155" max="14155" width="12.125" style="412" bestFit="1" customWidth="1"/>
    <col min="14156" max="14157" width="12.625" style="412" customWidth="1"/>
    <col min="14158" max="14158" width="10.375" style="412" customWidth="1"/>
    <col min="14159" max="14159" width="11.625" style="412" bestFit="1" customWidth="1"/>
    <col min="14160" max="14160" width="5.125" style="412" bestFit="1" customWidth="1"/>
    <col min="14161" max="14336" width="9" style="412"/>
    <col min="14337" max="14337" width="4.375" style="412" customWidth="1"/>
    <col min="14338" max="14338" width="38.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customWidth="1"/>
    <col min="14358" max="14359" width="12.625" style="412" customWidth="1"/>
    <col min="14360" max="14360" width="9.5" style="412" customWidth="1"/>
    <col min="14361" max="14361" width="10.125" style="412" customWidth="1"/>
    <col min="14362" max="14362" width="0.375" style="412" customWidth="1"/>
    <col min="14363" max="14363" width="9.625" style="412" bestFit="1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customWidth="1"/>
    <col min="14370" max="14371" width="12.625" style="412" customWidth="1"/>
    <col min="14372" max="14372" width="9.5" style="412" customWidth="1"/>
    <col min="14373" max="14373" width="10.125" style="412" customWidth="1"/>
    <col min="14374" max="14374" width="0.375" style="412" customWidth="1"/>
    <col min="14375" max="14375" width="9.625" style="412" bestFit="1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410" width="0" style="412" hidden="1" customWidth="1"/>
    <col min="14411" max="14411" width="12.125" style="412" bestFit="1" customWidth="1"/>
    <col min="14412" max="14413" width="12.625" style="412" customWidth="1"/>
    <col min="14414" max="14414" width="10.375" style="412" customWidth="1"/>
    <col min="14415" max="14415" width="11.625" style="412" bestFit="1" customWidth="1"/>
    <col min="14416" max="14416" width="5.125" style="412" bestFit="1" customWidth="1"/>
    <col min="14417" max="14592" width="9" style="412"/>
    <col min="14593" max="14593" width="4.375" style="412" customWidth="1"/>
    <col min="14594" max="14594" width="38.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customWidth="1"/>
    <col min="14614" max="14615" width="12.625" style="412" customWidth="1"/>
    <col min="14616" max="14616" width="9.5" style="412" customWidth="1"/>
    <col min="14617" max="14617" width="10.125" style="412" customWidth="1"/>
    <col min="14618" max="14618" width="0.375" style="412" customWidth="1"/>
    <col min="14619" max="14619" width="9.625" style="412" bestFit="1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customWidth="1"/>
    <col min="14626" max="14627" width="12.625" style="412" customWidth="1"/>
    <col min="14628" max="14628" width="9.5" style="412" customWidth="1"/>
    <col min="14629" max="14629" width="10.125" style="412" customWidth="1"/>
    <col min="14630" max="14630" width="0.375" style="412" customWidth="1"/>
    <col min="14631" max="14631" width="9.625" style="412" bestFit="1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66" width="0" style="412" hidden="1" customWidth="1"/>
    <col min="14667" max="14667" width="12.125" style="412" bestFit="1" customWidth="1"/>
    <col min="14668" max="14669" width="12.625" style="412" customWidth="1"/>
    <col min="14670" max="14670" width="10.375" style="412" customWidth="1"/>
    <col min="14671" max="14671" width="11.625" style="412" bestFit="1" customWidth="1"/>
    <col min="14672" max="14672" width="5.125" style="412" bestFit="1" customWidth="1"/>
    <col min="14673" max="14848" width="9" style="412"/>
    <col min="14849" max="14849" width="4.375" style="412" customWidth="1"/>
    <col min="14850" max="14850" width="38.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customWidth="1"/>
    <col min="14870" max="14871" width="12.625" style="412" customWidth="1"/>
    <col min="14872" max="14872" width="9.5" style="412" customWidth="1"/>
    <col min="14873" max="14873" width="10.125" style="412" customWidth="1"/>
    <col min="14874" max="14874" width="0.375" style="412" customWidth="1"/>
    <col min="14875" max="14875" width="9.625" style="412" bestFit="1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customWidth="1"/>
    <col min="14882" max="14883" width="12.625" style="412" customWidth="1"/>
    <col min="14884" max="14884" width="9.5" style="412" customWidth="1"/>
    <col min="14885" max="14885" width="10.125" style="412" customWidth="1"/>
    <col min="14886" max="14886" width="0.375" style="412" customWidth="1"/>
    <col min="14887" max="14887" width="9.625" style="412" bestFit="1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922" width="0" style="412" hidden="1" customWidth="1"/>
    <col min="14923" max="14923" width="12.125" style="412" bestFit="1" customWidth="1"/>
    <col min="14924" max="14925" width="12.625" style="412" customWidth="1"/>
    <col min="14926" max="14926" width="10.375" style="412" customWidth="1"/>
    <col min="14927" max="14927" width="11.625" style="412" bestFit="1" customWidth="1"/>
    <col min="14928" max="14928" width="5.125" style="412" bestFit="1" customWidth="1"/>
    <col min="14929" max="15104" width="9" style="412"/>
    <col min="15105" max="15105" width="4.375" style="412" customWidth="1"/>
    <col min="15106" max="15106" width="38.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customWidth="1"/>
    <col min="15126" max="15127" width="12.625" style="412" customWidth="1"/>
    <col min="15128" max="15128" width="9.5" style="412" customWidth="1"/>
    <col min="15129" max="15129" width="10.125" style="412" customWidth="1"/>
    <col min="15130" max="15130" width="0.375" style="412" customWidth="1"/>
    <col min="15131" max="15131" width="9.625" style="412" bestFit="1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customWidth="1"/>
    <col min="15138" max="15139" width="12.625" style="412" customWidth="1"/>
    <col min="15140" max="15140" width="9.5" style="412" customWidth="1"/>
    <col min="15141" max="15141" width="10.125" style="412" customWidth="1"/>
    <col min="15142" max="15142" width="0.375" style="412" customWidth="1"/>
    <col min="15143" max="15143" width="9.625" style="412" bestFit="1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78" width="0" style="412" hidden="1" customWidth="1"/>
    <col min="15179" max="15179" width="12.125" style="412" bestFit="1" customWidth="1"/>
    <col min="15180" max="15181" width="12.625" style="412" customWidth="1"/>
    <col min="15182" max="15182" width="10.375" style="412" customWidth="1"/>
    <col min="15183" max="15183" width="11.625" style="412" bestFit="1" customWidth="1"/>
    <col min="15184" max="15184" width="5.125" style="412" bestFit="1" customWidth="1"/>
    <col min="15185" max="15360" width="9" style="412"/>
    <col min="15361" max="15361" width="4.375" style="412" customWidth="1"/>
    <col min="15362" max="15362" width="38.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customWidth="1"/>
    <col min="15382" max="15383" width="12.625" style="412" customWidth="1"/>
    <col min="15384" max="15384" width="9.5" style="412" customWidth="1"/>
    <col min="15385" max="15385" width="10.125" style="412" customWidth="1"/>
    <col min="15386" max="15386" width="0.375" style="412" customWidth="1"/>
    <col min="15387" max="15387" width="9.625" style="412" bestFit="1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customWidth="1"/>
    <col min="15394" max="15395" width="12.625" style="412" customWidth="1"/>
    <col min="15396" max="15396" width="9.5" style="412" customWidth="1"/>
    <col min="15397" max="15397" width="10.125" style="412" customWidth="1"/>
    <col min="15398" max="15398" width="0.375" style="412" customWidth="1"/>
    <col min="15399" max="15399" width="9.625" style="412" bestFit="1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34" width="0" style="412" hidden="1" customWidth="1"/>
    <col min="15435" max="15435" width="12.125" style="412" bestFit="1" customWidth="1"/>
    <col min="15436" max="15437" width="12.625" style="412" customWidth="1"/>
    <col min="15438" max="15438" width="10.375" style="412" customWidth="1"/>
    <col min="15439" max="15439" width="11.625" style="412" bestFit="1" customWidth="1"/>
    <col min="15440" max="15440" width="5.125" style="412" bestFit="1" customWidth="1"/>
    <col min="15441" max="15616" width="9" style="412"/>
    <col min="15617" max="15617" width="4.375" style="412" customWidth="1"/>
    <col min="15618" max="15618" width="38.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customWidth="1"/>
    <col min="15638" max="15639" width="12.625" style="412" customWidth="1"/>
    <col min="15640" max="15640" width="9.5" style="412" customWidth="1"/>
    <col min="15641" max="15641" width="10.125" style="412" customWidth="1"/>
    <col min="15642" max="15642" width="0.375" style="412" customWidth="1"/>
    <col min="15643" max="15643" width="9.625" style="412" bestFit="1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customWidth="1"/>
    <col min="15650" max="15651" width="12.625" style="412" customWidth="1"/>
    <col min="15652" max="15652" width="9.5" style="412" customWidth="1"/>
    <col min="15653" max="15653" width="10.125" style="412" customWidth="1"/>
    <col min="15654" max="15654" width="0.375" style="412" customWidth="1"/>
    <col min="15655" max="15655" width="9.625" style="412" bestFit="1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90" width="0" style="412" hidden="1" customWidth="1"/>
    <col min="15691" max="15691" width="12.125" style="412" bestFit="1" customWidth="1"/>
    <col min="15692" max="15693" width="12.625" style="412" customWidth="1"/>
    <col min="15694" max="15694" width="10.375" style="412" customWidth="1"/>
    <col min="15695" max="15695" width="11.625" style="412" bestFit="1" customWidth="1"/>
    <col min="15696" max="15696" width="5.125" style="412" bestFit="1" customWidth="1"/>
    <col min="15697" max="15872" width="9" style="412"/>
    <col min="15873" max="15873" width="4.375" style="412" customWidth="1"/>
    <col min="15874" max="15874" width="38.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customWidth="1"/>
    <col min="15894" max="15895" width="12.625" style="412" customWidth="1"/>
    <col min="15896" max="15896" width="9.5" style="412" customWidth="1"/>
    <col min="15897" max="15897" width="10.125" style="412" customWidth="1"/>
    <col min="15898" max="15898" width="0.375" style="412" customWidth="1"/>
    <col min="15899" max="15899" width="9.625" style="412" bestFit="1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customWidth="1"/>
    <col min="15906" max="15907" width="12.625" style="412" customWidth="1"/>
    <col min="15908" max="15908" width="9.5" style="412" customWidth="1"/>
    <col min="15909" max="15909" width="10.125" style="412" customWidth="1"/>
    <col min="15910" max="15910" width="0.375" style="412" customWidth="1"/>
    <col min="15911" max="15911" width="9.625" style="412" bestFit="1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46" width="0" style="412" hidden="1" customWidth="1"/>
    <col min="15947" max="15947" width="12.125" style="412" bestFit="1" customWidth="1"/>
    <col min="15948" max="15949" width="12.625" style="412" customWidth="1"/>
    <col min="15950" max="15950" width="10.375" style="412" customWidth="1"/>
    <col min="15951" max="15951" width="11.625" style="412" bestFit="1" customWidth="1"/>
    <col min="15952" max="15952" width="5.125" style="412" bestFit="1" customWidth="1"/>
    <col min="15953" max="16128" width="9" style="412"/>
    <col min="16129" max="16129" width="4.375" style="412" customWidth="1"/>
    <col min="16130" max="16130" width="38.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customWidth="1"/>
    <col min="16150" max="16151" width="12.625" style="412" customWidth="1"/>
    <col min="16152" max="16152" width="9.5" style="412" customWidth="1"/>
    <col min="16153" max="16153" width="10.125" style="412" customWidth="1"/>
    <col min="16154" max="16154" width="0.375" style="412" customWidth="1"/>
    <col min="16155" max="16155" width="9.625" style="412" bestFit="1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customWidth="1"/>
    <col min="16162" max="16163" width="12.625" style="412" customWidth="1"/>
    <col min="16164" max="16164" width="9.5" style="412" customWidth="1"/>
    <col min="16165" max="16165" width="10.125" style="412" customWidth="1"/>
    <col min="16166" max="16166" width="0.375" style="412" customWidth="1"/>
    <col min="16167" max="16167" width="9.625" style="412" bestFit="1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202" width="0" style="412" hidden="1" customWidth="1"/>
    <col min="16203" max="16203" width="12.125" style="412" bestFit="1" customWidth="1"/>
    <col min="16204" max="16205" width="12.625" style="412" customWidth="1"/>
    <col min="16206" max="16206" width="10.375" style="412" customWidth="1"/>
    <col min="16207" max="16207" width="11.625" style="412" bestFit="1" customWidth="1"/>
    <col min="16208" max="16208" width="5.125" style="412" bestFit="1" customWidth="1"/>
    <col min="16209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</row>
    <row r="3" spans="1:82" s="510" customFormat="1" ht="21.75" x14ac:dyDescent="0.45">
      <c r="A3" s="838"/>
      <c r="B3" s="838" t="s">
        <v>7650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</row>
    <row r="4" spans="1:82" s="192" customFormat="1" ht="21.75" x14ac:dyDescent="0.45">
      <c r="A4" s="838"/>
      <c r="B4" s="838" t="s">
        <v>8159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</row>
    <row r="5" spans="1:82" s="735" customFormat="1" ht="18" customHeight="1" x14ac:dyDescent="0.4">
      <c r="A5" s="1043"/>
      <c r="B5" s="1046" t="s">
        <v>3581</v>
      </c>
      <c r="C5" s="1049" t="s">
        <v>7613</v>
      </c>
      <c r="D5" s="1049"/>
      <c r="E5" s="1049"/>
      <c r="F5" s="1049"/>
      <c r="G5" s="1050"/>
      <c r="H5" s="1023"/>
      <c r="I5" s="1051" t="s">
        <v>7651</v>
      </c>
      <c r="J5" s="1052"/>
      <c r="K5" s="1052"/>
      <c r="L5" s="1052"/>
      <c r="M5" s="1053"/>
      <c r="N5" s="1028"/>
      <c r="O5" s="1054" t="s">
        <v>7652</v>
      </c>
      <c r="P5" s="1049"/>
      <c r="Q5" s="1049"/>
      <c r="R5" s="1049"/>
      <c r="S5" s="1050"/>
      <c r="T5" s="1023"/>
      <c r="U5" s="1051" t="s">
        <v>7653</v>
      </c>
      <c r="V5" s="1052"/>
      <c r="W5" s="1052"/>
      <c r="X5" s="1052"/>
      <c r="Y5" s="1053"/>
      <c r="Z5" s="1028"/>
      <c r="AA5" s="1054" t="s">
        <v>7966</v>
      </c>
      <c r="AB5" s="1049"/>
      <c r="AC5" s="1049"/>
      <c r="AD5" s="1049"/>
      <c r="AE5" s="1050"/>
      <c r="AF5" s="1023"/>
      <c r="AG5" s="1051" t="s">
        <v>7967</v>
      </c>
      <c r="AH5" s="1052"/>
      <c r="AI5" s="1052"/>
      <c r="AJ5" s="1052"/>
      <c r="AK5" s="1053"/>
      <c r="AL5" s="1023"/>
      <c r="AM5" s="1054" t="s">
        <v>7968</v>
      </c>
      <c r="AN5" s="1049"/>
      <c r="AO5" s="1049"/>
      <c r="AP5" s="1049"/>
      <c r="AQ5" s="1050"/>
      <c r="AR5" s="1023"/>
      <c r="AS5" s="1051" t="s">
        <v>7969</v>
      </c>
      <c r="AT5" s="1052"/>
      <c r="AU5" s="1052"/>
      <c r="AV5" s="1052"/>
      <c r="AW5" s="1053"/>
      <c r="AX5" s="1023"/>
      <c r="AY5" s="1054" t="s">
        <v>7970</v>
      </c>
      <c r="AZ5" s="1049"/>
      <c r="BA5" s="1049"/>
      <c r="BB5" s="1049"/>
      <c r="BC5" s="1050"/>
      <c r="BD5" s="1023"/>
      <c r="BE5" s="1051" t="s">
        <v>7971</v>
      </c>
      <c r="BF5" s="1052"/>
      <c r="BG5" s="1052"/>
      <c r="BH5" s="1052"/>
      <c r="BI5" s="1053"/>
      <c r="BJ5" s="1023"/>
      <c r="BK5" s="1054" t="s">
        <v>7972</v>
      </c>
      <c r="BL5" s="1049"/>
      <c r="BM5" s="1049"/>
      <c r="BN5" s="1049"/>
      <c r="BO5" s="1050"/>
      <c r="BP5" s="1023"/>
      <c r="BQ5" s="1051" t="s">
        <v>7973</v>
      </c>
      <c r="BR5" s="1052"/>
      <c r="BS5" s="1052"/>
      <c r="BT5" s="1052"/>
      <c r="BU5" s="1053"/>
      <c r="BV5" s="1028"/>
      <c r="BW5" s="1066" t="s">
        <v>8160</v>
      </c>
      <c r="BX5" s="1067"/>
      <c r="BY5" s="1067"/>
      <c r="BZ5" s="1067"/>
      <c r="CA5" s="1068"/>
    </row>
    <row r="6" spans="1:82" s="367" customFormat="1" ht="18" customHeight="1" x14ac:dyDescent="0.4">
      <c r="A6" s="1044"/>
      <c r="B6" s="1047"/>
      <c r="C6" s="1055" t="s">
        <v>2007</v>
      </c>
      <c r="D6" s="1058" t="s">
        <v>100</v>
      </c>
      <c r="E6" s="1058"/>
      <c r="F6" s="1059"/>
      <c r="G6" s="1060" t="s">
        <v>1231</v>
      </c>
      <c r="H6" s="1024"/>
      <c r="I6" s="1063" t="s">
        <v>2007</v>
      </c>
      <c r="J6" s="1058" t="s">
        <v>100</v>
      </c>
      <c r="K6" s="1058"/>
      <c r="L6" s="1059"/>
      <c r="M6" s="1060" t="s">
        <v>1231</v>
      </c>
      <c r="N6" s="1024"/>
      <c r="O6" s="1063" t="s">
        <v>2007</v>
      </c>
      <c r="P6" s="1058" t="s">
        <v>100</v>
      </c>
      <c r="Q6" s="1058"/>
      <c r="R6" s="1059"/>
      <c r="S6" s="1060" t="s">
        <v>1231</v>
      </c>
      <c r="T6" s="1024"/>
      <c r="U6" s="1063" t="s">
        <v>2007</v>
      </c>
      <c r="V6" s="1058" t="s">
        <v>100</v>
      </c>
      <c r="W6" s="1058"/>
      <c r="X6" s="1059"/>
      <c r="Y6" s="1060" t="s">
        <v>1231</v>
      </c>
      <c r="Z6" s="1024"/>
      <c r="AA6" s="1063" t="s">
        <v>2007</v>
      </c>
      <c r="AB6" s="1058" t="s">
        <v>100</v>
      </c>
      <c r="AC6" s="1058"/>
      <c r="AD6" s="1059"/>
      <c r="AE6" s="1060" t="s">
        <v>1231</v>
      </c>
      <c r="AF6" s="1024"/>
      <c r="AG6" s="1063" t="s">
        <v>2007</v>
      </c>
      <c r="AH6" s="1058" t="s">
        <v>100</v>
      </c>
      <c r="AI6" s="1058"/>
      <c r="AJ6" s="1059"/>
      <c r="AK6" s="1060" t="s">
        <v>1231</v>
      </c>
      <c r="AL6" s="1024"/>
      <c r="AM6" s="1063" t="s">
        <v>2007</v>
      </c>
      <c r="AN6" s="1058" t="s">
        <v>100</v>
      </c>
      <c r="AO6" s="1058"/>
      <c r="AP6" s="1059"/>
      <c r="AQ6" s="1060" t="s">
        <v>1231</v>
      </c>
      <c r="AR6" s="1024"/>
      <c r="AS6" s="1063" t="s">
        <v>2007</v>
      </c>
      <c r="AT6" s="1058" t="s">
        <v>100</v>
      </c>
      <c r="AU6" s="1058"/>
      <c r="AV6" s="1059"/>
      <c r="AW6" s="1060" t="s">
        <v>1231</v>
      </c>
      <c r="AX6" s="1024"/>
      <c r="AY6" s="1063" t="s">
        <v>2007</v>
      </c>
      <c r="AZ6" s="1058" t="s">
        <v>100</v>
      </c>
      <c r="BA6" s="1058"/>
      <c r="BB6" s="1059"/>
      <c r="BC6" s="1060" t="s">
        <v>1231</v>
      </c>
      <c r="BD6" s="1024"/>
      <c r="BE6" s="1063" t="s">
        <v>2007</v>
      </c>
      <c r="BF6" s="1058" t="s">
        <v>100</v>
      </c>
      <c r="BG6" s="1058"/>
      <c r="BH6" s="1059"/>
      <c r="BI6" s="1060" t="s">
        <v>1231</v>
      </c>
      <c r="BJ6" s="1024"/>
      <c r="BK6" s="1063" t="s">
        <v>2007</v>
      </c>
      <c r="BL6" s="1058" t="s">
        <v>100</v>
      </c>
      <c r="BM6" s="1058"/>
      <c r="BN6" s="1059"/>
      <c r="BO6" s="1060" t="s">
        <v>1231</v>
      </c>
      <c r="BP6" s="1024"/>
      <c r="BQ6" s="1063" t="s">
        <v>2007</v>
      </c>
      <c r="BR6" s="1058" t="s">
        <v>100</v>
      </c>
      <c r="BS6" s="1058"/>
      <c r="BT6" s="1059"/>
      <c r="BU6" s="1060" t="s">
        <v>1231</v>
      </c>
      <c r="BV6" s="1024"/>
      <c r="BW6" s="1075" t="s">
        <v>2007</v>
      </c>
      <c r="BX6" s="1058" t="s">
        <v>100</v>
      </c>
      <c r="BY6" s="1058"/>
      <c r="BZ6" s="1059"/>
      <c r="CA6" s="1078" t="s">
        <v>1231</v>
      </c>
    </row>
    <row r="7" spans="1:82" s="367" customFormat="1" ht="18" customHeight="1" x14ac:dyDescent="0.4">
      <c r="A7" s="1044"/>
      <c r="B7" s="1047"/>
      <c r="C7" s="1056"/>
      <c r="D7" s="1069" t="s">
        <v>3415</v>
      </c>
      <c r="E7" s="1069" t="s">
        <v>7614</v>
      </c>
      <c r="F7" s="1071" t="s">
        <v>3407</v>
      </c>
      <c r="G7" s="1061"/>
      <c r="H7" s="1025"/>
      <c r="I7" s="1064"/>
      <c r="J7" s="1069" t="s">
        <v>3415</v>
      </c>
      <c r="K7" s="1069" t="s">
        <v>7614</v>
      </c>
      <c r="L7" s="1071" t="s">
        <v>3407</v>
      </c>
      <c r="M7" s="1061"/>
      <c r="N7" s="1025"/>
      <c r="O7" s="1064"/>
      <c r="P7" s="1069" t="s">
        <v>3415</v>
      </c>
      <c r="Q7" s="1069" t="s">
        <v>7614</v>
      </c>
      <c r="R7" s="1071" t="s">
        <v>3407</v>
      </c>
      <c r="S7" s="1061"/>
      <c r="T7" s="1025"/>
      <c r="U7" s="1064"/>
      <c r="V7" s="1069" t="s">
        <v>3415</v>
      </c>
      <c r="W7" s="1069" t="s">
        <v>7614</v>
      </c>
      <c r="X7" s="1071" t="s">
        <v>3407</v>
      </c>
      <c r="Y7" s="1061"/>
      <c r="Z7" s="1025"/>
      <c r="AA7" s="1064"/>
      <c r="AB7" s="1069" t="s">
        <v>3415</v>
      </c>
      <c r="AC7" s="1069" t="s">
        <v>7614</v>
      </c>
      <c r="AD7" s="1071" t="s">
        <v>3407</v>
      </c>
      <c r="AE7" s="1061"/>
      <c r="AF7" s="1025"/>
      <c r="AG7" s="1064"/>
      <c r="AH7" s="1069" t="s">
        <v>3415</v>
      </c>
      <c r="AI7" s="1069" t="s">
        <v>7614</v>
      </c>
      <c r="AJ7" s="1071" t="s">
        <v>3407</v>
      </c>
      <c r="AK7" s="1061"/>
      <c r="AL7" s="1025"/>
      <c r="AM7" s="1064"/>
      <c r="AN7" s="1069" t="s">
        <v>3415</v>
      </c>
      <c r="AO7" s="1069" t="s">
        <v>7614</v>
      </c>
      <c r="AP7" s="1071" t="s">
        <v>3407</v>
      </c>
      <c r="AQ7" s="1061"/>
      <c r="AR7" s="1025"/>
      <c r="AS7" s="1064"/>
      <c r="AT7" s="1069" t="s">
        <v>3415</v>
      </c>
      <c r="AU7" s="1069" t="s">
        <v>7614</v>
      </c>
      <c r="AV7" s="1071" t="s">
        <v>3407</v>
      </c>
      <c r="AW7" s="1061"/>
      <c r="AX7" s="1025"/>
      <c r="AY7" s="1064"/>
      <c r="AZ7" s="1069" t="s">
        <v>3415</v>
      </c>
      <c r="BA7" s="1069" t="s">
        <v>7614</v>
      </c>
      <c r="BB7" s="1071" t="s">
        <v>3407</v>
      </c>
      <c r="BC7" s="1061"/>
      <c r="BD7" s="1025"/>
      <c r="BE7" s="1073"/>
      <c r="BF7" s="1069" t="s">
        <v>3415</v>
      </c>
      <c r="BG7" s="1069" t="s">
        <v>7614</v>
      </c>
      <c r="BH7" s="1071" t="s">
        <v>3407</v>
      </c>
      <c r="BI7" s="1061"/>
      <c r="BJ7" s="1025"/>
      <c r="BK7" s="1064"/>
      <c r="BL7" s="1069" t="s">
        <v>3415</v>
      </c>
      <c r="BM7" s="1069" t="s">
        <v>7614</v>
      </c>
      <c r="BN7" s="1071" t="s">
        <v>3407</v>
      </c>
      <c r="BO7" s="1061"/>
      <c r="BP7" s="1025"/>
      <c r="BQ7" s="1064"/>
      <c r="BR7" s="1069" t="s">
        <v>3415</v>
      </c>
      <c r="BS7" s="1069" t="s">
        <v>7614</v>
      </c>
      <c r="BT7" s="1071" t="s">
        <v>3407</v>
      </c>
      <c r="BU7" s="1061"/>
      <c r="BV7" s="1025"/>
      <c r="BW7" s="1076"/>
      <c r="BX7" s="1069" t="s">
        <v>3415</v>
      </c>
      <c r="BY7" s="1069" t="s">
        <v>7614</v>
      </c>
      <c r="BZ7" s="1071" t="s">
        <v>3407</v>
      </c>
      <c r="CA7" s="1079"/>
    </row>
    <row r="8" spans="1:82" s="416" customFormat="1" ht="16.5" x14ac:dyDescent="0.35">
      <c r="A8" s="1045"/>
      <c r="B8" s="1048"/>
      <c r="C8" s="1057"/>
      <c r="D8" s="1070"/>
      <c r="E8" s="1070"/>
      <c r="F8" s="1072"/>
      <c r="G8" s="1062"/>
      <c r="H8" s="1026"/>
      <c r="I8" s="1065"/>
      <c r="J8" s="1070"/>
      <c r="K8" s="1070"/>
      <c r="L8" s="1072"/>
      <c r="M8" s="1062"/>
      <c r="N8" s="1026"/>
      <c r="O8" s="1065"/>
      <c r="P8" s="1070"/>
      <c r="Q8" s="1070"/>
      <c r="R8" s="1072"/>
      <c r="S8" s="1062"/>
      <c r="T8" s="1026"/>
      <c r="U8" s="1065"/>
      <c r="V8" s="1070"/>
      <c r="W8" s="1070"/>
      <c r="X8" s="1072"/>
      <c r="Y8" s="1062"/>
      <c r="Z8" s="1026"/>
      <c r="AA8" s="1065"/>
      <c r="AB8" s="1070"/>
      <c r="AC8" s="1070"/>
      <c r="AD8" s="1072"/>
      <c r="AE8" s="1062"/>
      <c r="AF8" s="1026"/>
      <c r="AG8" s="1065"/>
      <c r="AH8" s="1070"/>
      <c r="AI8" s="1070"/>
      <c r="AJ8" s="1072"/>
      <c r="AK8" s="1062"/>
      <c r="AL8" s="1026"/>
      <c r="AM8" s="1065"/>
      <c r="AN8" s="1070"/>
      <c r="AO8" s="1070"/>
      <c r="AP8" s="1072"/>
      <c r="AQ8" s="1062"/>
      <c r="AR8" s="1026"/>
      <c r="AS8" s="1065"/>
      <c r="AT8" s="1070"/>
      <c r="AU8" s="1070"/>
      <c r="AV8" s="1072"/>
      <c r="AW8" s="1062"/>
      <c r="AX8" s="1026"/>
      <c r="AY8" s="1065"/>
      <c r="AZ8" s="1070"/>
      <c r="BA8" s="1070"/>
      <c r="BB8" s="1072"/>
      <c r="BC8" s="1062"/>
      <c r="BD8" s="1026"/>
      <c r="BE8" s="1074"/>
      <c r="BF8" s="1070"/>
      <c r="BG8" s="1070"/>
      <c r="BH8" s="1072"/>
      <c r="BI8" s="1062"/>
      <c r="BJ8" s="1026"/>
      <c r="BK8" s="1065"/>
      <c r="BL8" s="1070"/>
      <c r="BM8" s="1070"/>
      <c r="BN8" s="1072"/>
      <c r="BO8" s="1062"/>
      <c r="BP8" s="1026"/>
      <c r="BQ8" s="1065"/>
      <c r="BR8" s="1070"/>
      <c r="BS8" s="1070"/>
      <c r="BT8" s="1072"/>
      <c r="BU8" s="1062"/>
      <c r="BV8" s="1026"/>
      <c r="BW8" s="1077"/>
      <c r="BX8" s="1070"/>
      <c r="BY8" s="1070"/>
      <c r="BZ8" s="1072"/>
      <c r="CA8" s="1080"/>
    </row>
    <row r="9" spans="1:82" s="367" customFormat="1" ht="21" x14ac:dyDescent="0.45">
      <c r="A9" s="931">
        <v>1</v>
      </c>
      <c r="B9" s="932" t="s">
        <v>111</v>
      </c>
      <c r="C9" s="513">
        <v>75000</v>
      </c>
      <c r="D9" s="513">
        <v>3750</v>
      </c>
      <c r="E9" s="513">
        <v>3750</v>
      </c>
      <c r="F9" s="513">
        <f t="shared" ref="F9:F36" si="0">SUM(D9:E9)</f>
        <v>7500</v>
      </c>
      <c r="G9" s="513">
        <f t="shared" ref="G9:G36" si="1">SUM(C9-F9)</f>
        <v>67500</v>
      </c>
      <c r="H9" s="513"/>
      <c r="I9" s="513">
        <v>200680</v>
      </c>
      <c r="J9" s="513">
        <v>10034</v>
      </c>
      <c r="K9" s="513">
        <v>10034</v>
      </c>
      <c r="L9" s="513">
        <f t="shared" ref="L9:L36" si="2">SUM(J9:K9)</f>
        <v>20068</v>
      </c>
      <c r="M9" s="513">
        <f t="shared" ref="M9:M36" si="3">SUM(I9-L9)</f>
        <v>180612</v>
      </c>
      <c r="N9" s="513"/>
      <c r="O9" s="513">
        <v>4713750</v>
      </c>
      <c r="P9" s="513">
        <v>205187.5</v>
      </c>
      <c r="Q9" s="513">
        <v>205187.5</v>
      </c>
      <c r="R9" s="513">
        <f t="shared" ref="R9:R36" si="4">SUM(P9:Q9)</f>
        <v>410375</v>
      </c>
      <c r="S9" s="513">
        <f t="shared" ref="S9:S36" si="5">SUM(O9-R9)</f>
        <v>4303375</v>
      </c>
      <c r="T9" s="513"/>
      <c r="U9" s="513">
        <v>166800</v>
      </c>
      <c r="V9" s="513">
        <v>8340</v>
      </c>
      <c r="W9" s="513">
        <v>8340</v>
      </c>
      <c r="X9" s="513">
        <f t="shared" ref="X9:X36" si="6">SUM(V9:W9)</f>
        <v>16680</v>
      </c>
      <c r="Y9" s="513">
        <f t="shared" ref="Y9:Y36" si="7">SUM(U9-X9)</f>
        <v>150120</v>
      </c>
      <c r="Z9" s="513"/>
      <c r="AA9" s="513">
        <v>393750</v>
      </c>
      <c r="AB9" s="513">
        <v>19687.5</v>
      </c>
      <c r="AC9" s="513">
        <v>19687.5</v>
      </c>
      <c r="AD9" s="513">
        <f t="shared" ref="AD9:AD36" si="8">SUM(AB9:AC9)</f>
        <v>39375</v>
      </c>
      <c r="AE9" s="513">
        <f t="shared" ref="AE9:AE36" si="9">SUM(AA9-AD9)</f>
        <v>354375</v>
      </c>
      <c r="AF9" s="513"/>
      <c r="AG9" s="513">
        <v>117500</v>
      </c>
      <c r="AH9" s="513">
        <v>5875</v>
      </c>
      <c r="AI9" s="513">
        <v>5875</v>
      </c>
      <c r="AJ9" s="513">
        <f t="shared" ref="AJ9:AJ36" si="10">SUM(AH9:AI9)</f>
        <v>11750</v>
      </c>
      <c r="AK9" s="513">
        <f t="shared" ref="AK9:AK36" si="11">SUM(AG9-AJ9)</f>
        <v>105750</v>
      </c>
      <c r="AL9" s="513"/>
      <c r="AM9" s="513">
        <v>336000</v>
      </c>
      <c r="AN9" s="513">
        <v>16800</v>
      </c>
      <c r="AO9" s="513">
        <v>16800</v>
      </c>
      <c r="AP9" s="513">
        <f t="shared" ref="AP9:AP36" si="12">SUM(AN9:AO9)</f>
        <v>33600</v>
      </c>
      <c r="AQ9" s="513">
        <f t="shared" ref="AQ9:AQ36" si="13">SUM(AM9-AP9)</f>
        <v>302400</v>
      </c>
      <c r="AR9" s="513"/>
      <c r="AS9" s="513">
        <v>67500</v>
      </c>
      <c r="AT9" s="513">
        <v>3375</v>
      </c>
      <c r="AU9" s="513">
        <v>3375</v>
      </c>
      <c r="AV9" s="513">
        <f t="shared" ref="AV9:AV36" si="14">SUM(AT9:AU9)</f>
        <v>6750</v>
      </c>
      <c r="AW9" s="513">
        <f t="shared" ref="AW9:AW36" si="15">SUM(AS9-AV9)</f>
        <v>60750</v>
      </c>
      <c r="AX9" s="513"/>
      <c r="AY9" s="513">
        <v>0</v>
      </c>
      <c r="AZ9" s="513">
        <v>0</v>
      </c>
      <c r="BA9" s="513">
        <v>0</v>
      </c>
      <c r="BB9" s="513">
        <f t="shared" ref="BB9:BB36" si="16">SUM(AZ9:BA9)</f>
        <v>0</v>
      </c>
      <c r="BC9" s="513">
        <f t="shared" ref="BC9:BC36" si="17">SUM(AY9-BB9)</f>
        <v>0</v>
      </c>
      <c r="BD9" s="513"/>
      <c r="BE9" s="513">
        <v>0</v>
      </c>
      <c r="BF9" s="513">
        <v>0</v>
      </c>
      <c r="BG9" s="513">
        <v>0</v>
      </c>
      <c r="BH9" s="513">
        <f t="shared" ref="BH9:BH36" si="18">SUM(BF9:BG9)</f>
        <v>0</v>
      </c>
      <c r="BI9" s="513">
        <f t="shared" ref="BI9:BI36" si="19">SUM(BE9-BH9)</f>
        <v>0</v>
      </c>
      <c r="BJ9" s="513"/>
      <c r="BK9" s="513">
        <v>0</v>
      </c>
      <c r="BL9" s="513">
        <v>0</v>
      </c>
      <c r="BM9" s="513">
        <v>0</v>
      </c>
      <c r="BN9" s="513">
        <f t="shared" ref="BN9:BN36" si="20">SUM(BL9:BM9)</f>
        <v>0</v>
      </c>
      <c r="BO9" s="513">
        <f t="shared" ref="BO9:BO36" si="21">SUM(BK9-BN9)</f>
        <v>0</v>
      </c>
      <c r="BP9" s="513"/>
      <c r="BQ9" s="513">
        <v>0</v>
      </c>
      <c r="BR9" s="513">
        <v>0</v>
      </c>
      <c r="BS9" s="513">
        <v>0</v>
      </c>
      <c r="BT9" s="513">
        <f t="shared" ref="BT9:BT36" si="22">SUM(BR9:BS9)</f>
        <v>0</v>
      </c>
      <c r="BU9" s="513">
        <f t="shared" ref="BU9:BU36" si="23">SUM(BQ9-BT9)</f>
        <v>0</v>
      </c>
      <c r="BV9" s="513"/>
      <c r="BW9" s="366">
        <f t="shared" ref="BW9:BY36" si="24">SUM(C9+I9+O9+U9+AA9+AG9+AM9+AS9+AY9+BE9+BK9+BQ9)</f>
        <v>6070980</v>
      </c>
      <c r="BX9" s="366">
        <f t="shared" si="24"/>
        <v>273049</v>
      </c>
      <c r="BY9" s="366">
        <f t="shared" si="24"/>
        <v>273049</v>
      </c>
      <c r="BZ9" s="366">
        <f t="shared" ref="BZ9:BZ36" si="25">SUM(BX9:BY9)</f>
        <v>546098</v>
      </c>
      <c r="CA9" s="366">
        <f t="shared" ref="CA9:CA30" si="26">SUM(BW9-BZ9)</f>
        <v>5524882</v>
      </c>
      <c r="CB9" s="514"/>
      <c r="CC9" s="258"/>
      <c r="CD9" s="258"/>
    </row>
    <row r="10" spans="1:82" s="367" customFormat="1" ht="21" hidden="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0</v>
      </c>
      <c r="AB10" s="513">
        <v>0</v>
      </c>
      <c r="AC10" s="513">
        <v>0</v>
      </c>
      <c r="AD10" s="513">
        <f t="shared" si="8"/>
        <v>0</v>
      </c>
      <c r="AE10" s="513">
        <f t="shared" si="9"/>
        <v>0</v>
      </c>
      <c r="AF10" s="513"/>
      <c r="AG10" s="513">
        <v>0</v>
      </c>
      <c r="AH10" s="513">
        <v>0</v>
      </c>
      <c r="AI10" s="513">
        <v>0</v>
      </c>
      <c r="AJ10" s="513">
        <f t="shared" si="10"/>
        <v>0</v>
      </c>
      <c r="AK10" s="513">
        <f t="shared" si="11"/>
        <v>0</v>
      </c>
      <c r="AL10" s="513"/>
      <c r="AM10" s="513">
        <v>0</v>
      </c>
      <c r="AN10" s="513">
        <v>0</v>
      </c>
      <c r="AO10" s="513">
        <v>0</v>
      </c>
      <c r="AP10" s="513">
        <f t="shared" si="12"/>
        <v>0</v>
      </c>
      <c r="AQ10" s="513">
        <f t="shared" si="13"/>
        <v>0</v>
      </c>
      <c r="AR10" s="513"/>
      <c r="AS10" s="513">
        <v>0</v>
      </c>
      <c r="AT10" s="513">
        <v>0</v>
      </c>
      <c r="AU10" s="513">
        <v>0</v>
      </c>
      <c r="AV10" s="513">
        <f t="shared" si="14"/>
        <v>0</v>
      </c>
      <c r="AW10" s="513">
        <f t="shared" si="15"/>
        <v>0</v>
      </c>
      <c r="AX10" s="513"/>
      <c r="AY10" s="513">
        <v>0</v>
      </c>
      <c r="AZ10" s="513">
        <v>0</v>
      </c>
      <c r="BA10" s="513">
        <v>0</v>
      </c>
      <c r="BB10" s="513">
        <f t="shared" si="16"/>
        <v>0</v>
      </c>
      <c r="BC10" s="513">
        <f t="shared" si="17"/>
        <v>0</v>
      </c>
      <c r="BD10" s="513"/>
      <c r="BE10" s="513">
        <v>0</v>
      </c>
      <c r="BF10" s="513">
        <v>0</v>
      </c>
      <c r="BG10" s="513">
        <v>0</v>
      </c>
      <c r="BH10" s="513">
        <f t="shared" si="18"/>
        <v>0</v>
      </c>
      <c r="BI10" s="513">
        <f t="shared" si="19"/>
        <v>0</v>
      </c>
      <c r="BJ10" s="513"/>
      <c r="BK10" s="513">
        <v>0</v>
      </c>
      <c r="BL10" s="513">
        <v>0</v>
      </c>
      <c r="BM10" s="513">
        <v>0</v>
      </c>
      <c r="BN10" s="513">
        <f t="shared" si="20"/>
        <v>0</v>
      </c>
      <c r="BO10" s="513">
        <f t="shared" si="21"/>
        <v>0</v>
      </c>
      <c r="BP10" s="513"/>
      <c r="BQ10" s="513">
        <v>0</v>
      </c>
      <c r="BR10" s="513">
        <v>0</v>
      </c>
      <c r="BS10" s="513">
        <v>0</v>
      </c>
      <c r="BT10" s="513">
        <f t="shared" si="22"/>
        <v>0</v>
      </c>
      <c r="BU10" s="513">
        <f t="shared" si="23"/>
        <v>0</v>
      </c>
      <c r="BV10" s="513"/>
      <c r="BW10" s="366">
        <f t="shared" si="24"/>
        <v>0</v>
      </c>
      <c r="BX10" s="366">
        <f t="shared" si="24"/>
        <v>0</v>
      </c>
      <c r="BY10" s="366">
        <f t="shared" si="24"/>
        <v>0</v>
      </c>
      <c r="BZ10" s="366">
        <f t="shared" si="25"/>
        <v>0</v>
      </c>
      <c r="CA10" s="366">
        <f t="shared" si="26"/>
        <v>0</v>
      </c>
      <c r="CB10" s="514"/>
      <c r="CC10" s="258"/>
      <c r="CD10" s="258"/>
    </row>
    <row r="11" spans="1:82" s="367" customFormat="1" ht="21" hidden="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8"/>
        <v>0</v>
      </c>
      <c r="AE11" s="513">
        <f t="shared" si="9"/>
        <v>0</v>
      </c>
      <c r="AF11" s="513"/>
      <c r="AG11" s="513">
        <v>0</v>
      </c>
      <c r="AH11" s="513">
        <v>0</v>
      </c>
      <c r="AI11" s="513">
        <v>0</v>
      </c>
      <c r="AJ11" s="513">
        <f t="shared" si="10"/>
        <v>0</v>
      </c>
      <c r="AK11" s="513">
        <f t="shared" si="11"/>
        <v>0</v>
      </c>
      <c r="AL11" s="513"/>
      <c r="AM11" s="513">
        <v>0</v>
      </c>
      <c r="AN11" s="513">
        <v>0</v>
      </c>
      <c r="AO11" s="513">
        <v>0</v>
      </c>
      <c r="AP11" s="513">
        <f t="shared" si="12"/>
        <v>0</v>
      </c>
      <c r="AQ11" s="513">
        <f t="shared" si="13"/>
        <v>0</v>
      </c>
      <c r="AR11" s="513"/>
      <c r="AS11" s="513">
        <v>0</v>
      </c>
      <c r="AT11" s="513">
        <v>0</v>
      </c>
      <c r="AU11" s="513">
        <v>0</v>
      </c>
      <c r="AV11" s="513">
        <f t="shared" si="14"/>
        <v>0</v>
      </c>
      <c r="AW11" s="513">
        <f t="shared" si="15"/>
        <v>0</v>
      </c>
      <c r="AX11" s="513"/>
      <c r="AY11" s="513">
        <v>0</v>
      </c>
      <c r="AZ11" s="513">
        <v>0</v>
      </c>
      <c r="BA11" s="513">
        <v>0</v>
      </c>
      <c r="BB11" s="513">
        <f t="shared" si="16"/>
        <v>0</v>
      </c>
      <c r="BC11" s="513">
        <f t="shared" si="17"/>
        <v>0</v>
      </c>
      <c r="BD11" s="513"/>
      <c r="BE11" s="513">
        <v>0</v>
      </c>
      <c r="BF11" s="513">
        <v>0</v>
      </c>
      <c r="BG11" s="513">
        <v>0</v>
      </c>
      <c r="BH11" s="513">
        <f t="shared" si="18"/>
        <v>0</v>
      </c>
      <c r="BI11" s="513">
        <f t="shared" si="19"/>
        <v>0</v>
      </c>
      <c r="BJ11" s="513"/>
      <c r="BK11" s="513">
        <v>0</v>
      </c>
      <c r="BL11" s="513">
        <v>0</v>
      </c>
      <c r="BM11" s="513">
        <v>0</v>
      </c>
      <c r="BN11" s="513">
        <f t="shared" si="20"/>
        <v>0</v>
      </c>
      <c r="BO11" s="513">
        <f t="shared" si="21"/>
        <v>0</v>
      </c>
      <c r="BP11" s="513"/>
      <c r="BQ11" s="513">
        <v>0</v>
      </c>
      <c r="BR11" s="513">
        <v>0</v>
      </c>
      <c r="BS11" s="513">
        <v>0</v>
      </c>
      <c r="BT11" s="513">
        <f t="shared" si="22"/>
        <v>0</v>
      </c>
      <c r="BU11" s="513">
        <f t="shared" si="23"/>
        <v>0</v>
      </c>
      <c r="BV11" s="513"/>
      <c r="BW11" s="366">
        <f t="shared" si="24"/>
        <v>0</v>
      </c>
      <c r="BX11" s="366">
        <f t="shared" si="24"/>
        <v>0</v>
      </c>
      <c r="BY11" s="366">
        <f t="shared" si="24"/>
        <v>0</v>
      </c>
      <c r="BZ11" s="366">
        <f t="shared" si="25"/>
        <v>0</v>
      </c>
      <c r="CA11" s="366">
        <f t="shared" si="26"/>
        <v>0</v>
      </c>
      <c r="CB11" s="514"/>
      <c r="CC11" s="258"/>
      <c r="CD11" s="258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52250</v>
      </c>
      <c r="P12" s="513">
        <v>2612.5</v>
      </c>
      <c r="Q12" s="513">
        <v>2612.5</v>
      </c>
      <c r="R12" s="513">
        <f t="shared" si="4"/>
        <v>5225</v>
      </c>
      <c r="S12" s="513">
        <f t="shared" si="5"/>
        <v>47025</v>
      </c>
      <c r="T12" s="513"/>
      <c r="U12" s="513">
        <v>111000</v>
      </c>
      <c r="V12" s="513">
        <v>5550</v>
      </c>
      <c r="W12" s="513">
        <v>5550</v>
      </c>
      <c r="X12" s="513">
        <f t="shared" si="6"/>
        <v>11100</v>
      </c>
      <c r="Y12" s="513">
        <f t="shared" si="7"/>
        <v>99900</v>
      </c>
      <c r="Z12" s="513"/>
      <c r="AA12" s="513">
        <v>156650</v>
      </c>
      <c r="AB12" s="513">
        <v>7832.5</v>
      </c>
      <c r="AC12" s="513">
        <v>7832.5</v>
      </c>
      <c r="AD12" s="513">
        <f t="shared" si="8"/>
        <v>15665</v>
      </c>
      <c r="AE12" s="513">
        <f t="shared" si="9"/>
        <v>140985</v>
      </c>
      <c r="AF12" s="513"/>
      <c r="AG12" s="513">
        <v>463500</v>
      </c>
      <c r="AH12" s="513">
        <v>23175</v>
      </c>
      <c r="AI12" s="513">
        <v>23175</v>
      </c>
      <c r="AJ12" s="513">
        <f t="shared" si="10"/>
        <v>46350</v>
      </c>
      <c r="AK12" s="513">
        <f t="shared" si="11"/>
        <v>417150</v>
      </c>
      <c r="AL12" s="513"/>
      <c r="AM12" s="513">
        <v>877500</v>
      </c>
      <c r="AN12" s="513">
        <v>41995</v>
      </c>
      <c r="AO12" s="513">
        <v>41995</v>
      </c>
      <c r="AP12" s="513">
        <f t="shared" si="12"/>
        <v>83990</v>
      </c>
      <c r="AQ12" s="513">
        <f t="shared" si="13"/>
        <v>793510</v>
      </c>
      <c r="AR12" s="513"/>
      <c r="AS12" s="513">
        <v>0</v>
      </c>
      <c r="AT12" s="513">
        <v>0</v>
      </c>
      <c r="AU12" s="513">
        <v>0</v>
      </c>
      <c r="AV12" s="513">
        <f t="shared" si="14"/>
        <v>0</v>
      </c>
      <c r="AW12" s="513">
        <f t="shared" si="15"/>
        <v>0</v>
      </c>
      <c r="AX12" s="513"/>
      <c r="AY12" s="513">
        <v>0</v>
      </c>
      <c r="AZ12" s="513">
        <v>0</v>
      </c>
      <c r="BA12" s="513">
        <v>0</v>
      </c>
      <c r="BB12" s="513">
        <f t="shared" si="16"/>
        <v>0</v>
      </c>
      <c r="BC12" s="513">
        <f t="shared" si="17"/>
        <v>0</v>
      </c>
      <c r="BD12" s="513"/>
      <c r="BE12" s="513">
        <v>0</v>
      </c>
      <c r="BF12" s="513">
        <v>0</v>
      </c>
      <c r="BG12" s="513">
        <v>0</v>
      </c>
      <c r="BH12" s="513">
        <f t="shared" si="18"/>
        <v>0</v>
      </c>
      <c r="BI12" s="513">
        <f t="shared" si="19"/>
        <v>0</v>
      </c>
      <c r="BJ12" s="513"/>
      <c r="BK12" s="513">
        <v>0</v>
      </c>
      <c r="BL12" s="513">
        <v>0</v>
      </c>
      <c r="BM12" s="513">
        <v>0</v>
      </c>
      <c r="BN12" s="513">
        <f t="shared" si="20"/>
        <v>0</v>
      </c>
      <c r="BO12" s="513">
        <f t="shared" si="21"/>
        <v>0</v>
      </c>
      <c r="BP12" s="513"/>
      <c r="BQ12" s="513">
        <v>0</v>
      </c>
      <c r="BR12" s="513">
        <v>0</v>
      </c>
      <c r="BS12" s="513">
        <v>0</v>
      </c>
      <c r="BT12" s="513">
        <f t="shared" si="22"/>
        <v>0</v>
      </c>
      <c r="BU12" s="513">
        <f t="shared" si="23"/>
        <v>0</v>
      </c>
      <c r="BV12" s="513"/>
      <c r="BW12" s="366">
        <f t="shared" si="24"/>
        <v>1660900</v>
      </c>
      <c r="BX12" s="366">
        <f t="shared" si="24"/>
        <v>81165</v>
      </c>
      <c r="BY12" s="366">
        <f t="shared" si="24"/>
        <v>81165</v>
      </c>
      <c r="BZ12" s="366">
        <f t="shared" si="25"/>
        <v>162330</v>
      </c>
      <c r="CA12" s="366">
        <f t="shared" si="26"/>
        <v>1498570</v>
      </c>
      <c r="CB12" s="514"/>
      <c r="CC12" s="258"/>
      <c r="CD12" s="258"/>
    </row>
    <row r="13" spans="1:82" s="367" customFormat="1" ht="21" x14ac:dyDescent="0.45">
      <c r="A13" s="858">
        <v>5</v>
      </c>
      <c r="B13" s="361" t="s">
        <v>256</v>
      </c>
      <c r="C13" s="513">
        <v>58800</v>
      </c>
      <c r="D13" s="513">
        <v>2940</v>
      </c>
      <c r="E13" s="513">
        <v>2940</v>
      </c>
      <c r="F13" s="513">
        <f t="shared" si="0"/>
        <v>5880</v>
      </c>
      <c r="G13" s="513">
        <f t="shared" si="1"/>
        <v>52920</v>
      </c>
      <c r="H13" s="513"/>
      <c r="I13" s="513">
        <v>308700</v>
      </c>
      <c r="J13" s="513">
        <v>15435</v>
      </c>
      <c r="K13" s="513">
        <v>15435</v>
      </c>
      <c r="L13" s="513">
        <f t="shared" si="2"/>
        <v>30870</v>
      </c>
      <c r="M13" s="513">
        <f t="shared" si="3"/>
        <v>277830</v>
      </c>
      <c r="N13" s="513"/>
      <c r="O13" s="513">
        <v>298900</v>
      </c>
      <c r="P13" s="513">
        <v>14945</v>
      </c>
      <c r="Q13" s="513">
        <v>14945</v>
      </c>
      <c r="R13" s="513">
        <f t="shared" si="4"/>
        <v>29890</v>
      </c>
      <c r="S13" s="513">
        <f t="shared" si="5"/>
        <v>269010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215600</v>
      </c>
      <c r="AB13" s="513">
        <v>10780</v>
      </c>
      <c r="AC13" s="513">
        <v>10780</v>
      </c>
      <c r="AD13" s="513">
        <f t="shared" si="8"/>
        <v>21560</v>
      </c>
      <c r="AE13" s="513">
        <f t="shared" si="9"/>
        <v>194040</v>
      </c>
      <c r="AF13" s="513"/>
      <c r="AG13" s="513">
        <v>823200</v>
      </c>
      <c r="AH13" s="513">
        <v>39544</v>
      </c>
      <c r="AI13" s="513">
        <v>39544</v>
      </c>
      <c r="AJ13" s="513">
        <f t="shared" si="10"/>
        <v>79088</v>
      </c>
      <c r="AK13" s="513">
        <f t="shared" si="11"/>
        <v>744112</v>
      </c>
      <c r="AL13" s="513"/>
      <c r="AM13" s="513">
        <v>508900</v>
      </c>
      <c r="AN13" s="513">
        <v>25445</v>
      </c>
      <c r="AO13" s="513">
        <v>25445</v>
      </c>
      <c r="AP13" s="513">
        <f t="shared" si="12"/>
        <v>50890</v>
      </c>
      <c r="AQ13" s="513">
        <f t="shared" si="13"/>
        <v>458010</v>
      </c>
      <c r="AR13" s="513"/>
      <c r="AS13" s="513">
        <v>4485</v>
      </c>
      <c r="AT13" s="513">
        <v>224.25</v>
      </c>
      <c r="AU13" s="513">
        <v>224.25</v>
      </c>
      <c r="AV13" s="513">
        <f t="shared" si="14"/>
        <v>448.5</v>
      </c>
      <c r="AW13" s="513">
        <f t="shared" si="15"/>
        <v>4036.5</v>
      </c>
      <c r="AX13" s="513"/>
      <c r="AY13" s="513">
        <v>0</v>
      </c>
      <c r="AZ13" s="513">
        <v>0</v>
      </c>
      <c r="BA13" s="513">
        <v>0</v>
      </c>
      <c r="BB13" s="513">
        <f t="shared" si="16"/>
        <v>0</v>
      </c>
      <c r="BC13" s="513">
        <f t="shared" si="17"/>
        <v>0</v>
      </c>
      <c r="BD13" s="513"/>
      <c r="BE13" s="513">
        <v>0</v>
      </c>
      <c r="BF13" s="513">
        <v>0</v>
      </c>
      <c r="BG13" s="513">
        <v>0</v>
      </c>
      <c r="BH13" s="513">
        <f t="shared" si="18"/>
        <v>0</v>
      </c>
      <c r="BI13" s="513">
        <f t="shared" si="19"/>
        <v>0</v>
      </c>
      <c r="BJ13" s="513"/>
      <c r="BK13" s="513">
        <v>0</v>
      </c>
      <c r="BL13" s="513">
        <v>0</v>
      </c>
      <c r="BM13" s="513">
        <v>0</v>
      </c>
      <c r="BN13" s="513">
        <f t="shared" si="20"/>
        <v>0</v>
      </c>
      <c r="BO13" s="513">
        <f t="shared" si="21"/>
        <v>0</v>
      </c>
      <c r="BP13" s="513"/>
      <c r="BQ13" s="513">
        <v>0</v>
      </c>
      <c r="BR13" s="513">
        <v>0</v>
      </c>
      <c r="BS13" s="513">
        <v>0</v>
      </c>
      <c r="BT13" s="513">
        <f t="shared" si="22"/>
        <v>0</v>
      </c>
      <c r="BU13" s="513">
        <f t="shared" si="23"/>
        <v>0</v>
      </c>
      <c r="BV13" s="513"/>
      <c r="BW13" s="366">
        <f t="shared" si="24"/>
        <v>2218585</v>
      </c>
      <c r="BX13" s="366">
        <f t="shared" si="24"/>
        <v>109313.25</v>
      </c>
      <c r="BY13" s="366">
        <f t="shared" si="24"/>
        <v>109313.25</v>
      </c>
      <c r="BZ13" s="366">
        <f t="shared" si="25"/>
        <v>218626.5</v>
      </c>
      <c r="CA13" s="366">
        <f t="shared" si="26"/>
        <v>1999958.5</v>
      </c>
      <c r="CB13" s="514"/>
      <c r="CC13" s="258"/>
      <c r="CD13" s="258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8"/>
        <v>0</v>
      </c>
      <c r="AE14" s="513">
        <f t="shared" si="9"/>
        <v>0</v>
      </c>
      <c r="AF14" s="513"/>
      <c r="AG14" s="513">
        <v>0</v>
      </c>
      <c r="AH14" s="513">
        <v>0</v>
      </c>
      <c r="AI14" s="513">
        <v>0</v>
      </c>
      <c r="AJ14" s="513">
        <f t="shared" si="10"/>
        <v>0</v>
      </c>
      <c r="AK14" s="513">
        <f t="shared" si="11"/>
        <v>0</v>
      </c>
      <c r="AL14" s="513"/>
      <c r="AM14" s="513">
        <v>0</v>
      </c>
      <c r="AN14" s="513">
        <v>0</v>
      </c>
      <c r="AO14" s="513">
        <v>0</v>
      </c>
      <c r="AP14" s="513">
        <f t="shared" si="12"/>
        <v>0</v>
      </c>
      <c r="AQ14" s="513">
        <f t="shared" si="13"/>
        <v>0</v>
      </c>
      <c r="AR14" s="513"/>
      <c r="AS14" s="513">
        <v>0</v>
      </c>
      <c r="AT14" s="513">
        <v>0</v>
      </c>
      <c r="AU14" s="513">
        <v>0</v>
      </c>
      <c r="AV14" s="513">
        <f t="shared" si="14"/>
        <v>0</v>
      </c>
      <c r="AW14" s="513">
        <f t="shared" si="15"/>
        <v>0</v>
      </c>
      <c r="AX14" s="513"/>
      <c r="AY14" s="513">
        <v>0</v>
      </c>
      <c r="AZ14" s="513">
        <v>0</v>
      </c>
      <c r="BA14" s="513">
        <v>0</v>
      </c>
      <c r="BB14" s="513">
        <f t="shared" si="16"/>
        <v>0</v>
      </c>
      <c r="BC14" s="513">
        <f t="shared" si="17"/>
        <v>0</v>
      </c>
      <c r="BD14" s="513"/>
      <c r="BE14" s="513">
        <v>0</v>
      </c>
      <c r="BF14" s="513">
        <v>0</v>
      </c>
      <c r="BG14" s="513">
        <v>0</v>
      </c>
      <c r="BH14" s="513">
        <f t="shared" si="18"/>
        <v>0</v>
      </c>
      <c r="BI14" s="513">
        <f t="shared" si="19"/>
        <v>0</v>
      </c>
      <c r="BJ14" s="513"/>
      <c r="BK14" s="513">
        <v>0</v>
      </c>
      <c r="BL14" s="513">
        <v>0</v>
      </c>
      <c r="BM14" s="513">
        <v>0</v>
      </c>
      <c r="BN14" s="513">
        <f t="shared" si="20"/>
        <v>0</v>
      </c>
      <c r="BO14" s="513">
        <f t="shared" si="21"/>
        <v>0</v>
      </c>
      <c r="BP14" s="513"/>
      <c r="BQ14" s="513">
        <v>0</v>
      </c>
      <c r="BR14" s="513">
        <v>0</v>
      </c>
      <c r="BS14" s="513">
        <v>0</v>
      </c>
      <c r="BT14" s="513">
        <f t="shared" si="22"/>
        <v>0</v>
      </c>
      <c r="BU14" s="513">
        <f t="shared" si="23"/>
        <v>0</v>
      </c>
      <c r="BV14" s="513"/>
      <c r="BW14" s="366">
        <f t="shared" si="24"/>
        <v>0</v>
      </c>
      <c r="BX14" s="366">
        <f t="shared" si="24"/>
        <v>0</v>
      </c>
      <c r="BY14" s="366">
        <f t="shared" si="24"/>
        <v>0</v>
      </c>
      <c r="BZ14" s="366">
        <f t="shared" si="25"/>
        <v>0</v>
      </c>
      <c r="CA14" s="366">
        <f t="shared" si="26"/>
        <v>0</v>
      </c>
      <c r="CB14" s="514"/>
      <c r="CC14" s="258"/>
      <c r="CD14" s="258"/>
    </row>
    <row r="15" spans="1:82" s="367" customFormat="1" ht="21" x14ac:dyDescent="0.45">
      <c r="A15" s="858">
        <v>7</v>
      </c>
      <c r="B15" s="338" t="s">
        <v>8157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35000</v>
      </c>
      <c r="P15" s="513">
        <v>1750</v>
      </c>
      <c r="Q15" s="513">
        <v>1750</v>
      </c>
      <c r="R15" s="513">
        <f t="shared" si="4"/>
        <v>3500</v>
      </c>
      <c r="S15" s="513">
        <f t="shared" si="5"/>
        <v>31500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8"/>
        <v>0</v>
      </c>
      <c r="AE15" s="513">
        <f t="shared" si="9"/>
        <v>0</v>
      </c>
      <c r="AF15" s="513"/>
      <c r="AG15" s="513">
        <v>0</v>
      </c>
      <c r="AH15" s="513">
        <v>0</v>
      </c>
      <c r="AI15" s="513">
        <v>0</v>
      </c>
      <c r="AJ15" s="513">
        <f t="shared" si="10"/>
        <v>0</v>
      </c>
      <c r="AK15" s="513">
        <f t="shared" si="11"/>
        <v>0</v>
      </c>
      <c r="AL15" s="513"/>
      <c r="AM15" s="513">
        <v>12500</v>
      </c>
      <c r="AN15" s="513">
        <v>625</v>
      </c>
      <c r="AO15" s="513">
        <v>625</v>
      </c>
      <c r="AP15" s="513">
        <f t="shared" si="12"/>
        <v>1250</v>
      </c>
      <c r="AQ15" s="513">
        <f t="shared" si="13"/>
        <v>11250</v>
      </c>
      <c r="AR15" s="513"/>
      <c r="AS15" s="513">
        <v>1000</v>
      </c>
      <c r="AT15" s="513">
        <v>50</v>
      </c>
      <c r="AU15" s="513">
        <v>50</v>
      </c>
      <c r="AV15" s="513">
        <f t="shared" si="14"/>
        <v>100</v>
      </c>
      <c r="AW15" s="513">
        <f t="shared" si="15"/>
        <v>900</v>
      </c>
      <c r="AX15" s="513"/>
      <c r="AY15" s="513">
        <v>0</v>
      </c>
      <c r="AZ15" s="513">
        <v>0</v>
      </c>
      <c r="BA15" s="513">
        <v>0</v>
      </c>
      <c r="BB15" s="513">
        <f t="shared" si="16"/>
        <v>0</v>
      </c>
      <c r="BC15" s="513">
        <f t="shared" si="17"/>
        <v>0</v>
      </c>
      <c r="BD15" s="513"/>
      <c r="BE15" s="513">
        <v>0</v>
      </c>
      <c r="BF15" s="513">
        <v>0</v>
      </c>
      <c r="BG15" s="513">
        <v>0</v>
      </c>
      <c r="BH15" s="513">
        <f t="shared" si="18"/>
        <v>0</v>
      </c>
      <c r="BI15" s="513">
        <f t="shared" si="19"/>
        <v>0</v>
      </c>
      <c r="BJ15" s="513"/>
      <c r="BK15" s="513">
        <v>0</v>
      </c>
      <c r="BL15" s="513">
        <v>0</v>
      </c>
      <c r="BM15" s="513">
        <v>0</v>
      </c>
      <c r="BN15" s="513">
        <f t="shared" si="20"/>
        <v>0</v>
      </c>
      <c r="BO15" s="513">
        <f t="shared" si="21"/>
        <v>0</v>
      </c>
      <c r="BP15" s="513"/>
      <c r="BQ15" s="513">
        <v>0</v>
      </c>
      <c r="BR15" s="513">
        <v>0</v>
      </c>
      <c r="BS15" s="513">
        <v>0</v>
      </c>
      <c r="BT15" s="513">
        <f t="shared" si="22"/>
        <v>0</v>
      </c>
      <c r="BU15" s="513">
        <f t="shared" si="23"/>
        <v>0</v>
      </c>
      <c r="BV15" s="513"/>
      <c r="BW15" s="366">
        <f t="shared" si="24"/>
        <v>48500</v>
      </c>
      <c r="BX15" s="366">
        <f t="shared" si="24"/>
        <v>2425</v>
      </c>
      <c r="BY15" s="366">
        <f t="shared" si="24"/>
        <v>2425</v>
      </c>
      <c r="BZ15" s="366">
        <f t="shared" si="25"/>
        <v>4850</v>
      </c>
      <c r="CA15" s="366">
        <f t="shared" si="26"/>
        <v>43650</v>
      </c>
      <c r="CB15" s="514"/>
      <c r="CC15" s="258"/>
      <c r="CD15" s="258"/>
    </row>
    <row r="16" spans="1:82" s="367" customFormat="1" ht="21" x14ac:dyDescent="0.45">
      <c r="A16" s="858">
        <v>8</v>
      </c>
      <c r="B16" s="338" t="s">
        <v>5901</v>
      </c>
      <c r="C16" s="513">
        <v>159000</v>
      </c>
      <c r="D16" s="513">
        <v>7950</v>
      </c>
      <c r="E16" s="513">
        <v>7950</v>
      </c>
      <c r="F16" s="513">
        <f t="shared" si="0"/>
        <v>15900</v>
      </c>
      <c r="G16" s="513">
        <f t="shared" si="1"/>
        <v>143100</v>
      </c>
      <c r="H16" s="513"/>
      <c r="I16" s="513">
        <v>190191</v>
      </c>
      <c r="J16" s="513">
        <v>9509.5499999999993</v>
      </c>
      <c r="K16" s="513">
        <v>9509.5499999999993</v>
      </c>
      <c r="L16" s="513">
        <f t="shared" si="2"/>
        <v>19019.099999999999</v>
      </c>
      <c r="M16" s="513">
        <f t="shared" si="3"/>
        <v>171171.9</v>
      </c>
      <c r="N16" s="513"/>
      <c r="O16" s="513">
        <v>192500</v>
      </c>
      <c r="P16" s="513">
        <v>9625</v>
      </c>
      <c r="Q16" s="513">
        <v>9625</v>
      </c>
      <c r="R16" s="513">
        <f t="shared" si="4"/>
        <v>19250</v>
      </c>
      <c r="S16" s="513">
        <f t="shared" si="5"/>
        <v>173250</v>
      </c>
      <c r="T16" s="513"/>
      <c r="U16" s="513">
        <v>289300</v>
      </c>
      <c r="V16" s="513">
        <v>14465</v>
      </c>
      <c r="W16" s="513">
        <v>14465</v>
      </c>
      <c r="X16" s="513">
        <f t="shared" si="6"/>
        <v>28930</v>
      </c>
      <c r="Y16" s="513">
        <f t="shared" si="7"/>
        <v>260370</v>
      </c>
      <c r="Z16" s="513"/>
      <c r="AA16" s="513">
        <v>230200</v>
      </c>
      <c r="AB16" s="513">
        <v>11510</v>
      </c>
      <c r="AC16" s="513">
        <v>11510</v>
      </c>
      <c r="AD16" s="513">
        <f t="shared" si="8"/>
        <v>23020</v>
      </c>
      <c r="AE16" s="513">
        <f t="shared" si="9"/>
        <v>207180</v>
      </c>
      <c r="AF16" s="513"/>
      <c r="AG16" s="513">
        <v>73800</v>
      </c>
      <c r="AH16" s="513">
        <v>3690</v>
      </c>
      <c r="AI16" s="513">
        <v>3690</v>
      </c>
      <c r="AJ16" s="513">
        <f t="shared" si="10"/>
        <v>7380</v>
      </c>
      <c r="AK16" s="513">
        <f t="shared" si="11"/>
        <v>66420</v>
      </c>
      <c r="AL16" s="513"/>
      <c r="AM16" s="513">
        <v>95600</v>
      </c>
      <c r="AN16" s="513">
        <v>4780</v>
      </c>
      <c r="AO16" s="513">
        <v>4780</v>
      </c>
      <c r="AP16" s="513">
        <f t="shared" si="12"/>
        <v>9560</v>
      </c>
      <c r="AQ16" s="513">
        <f t="shared" si="13"/>
        <v>86040</v>
      </c>
      <c r="AR16" s="513"/>
      <c r="AS16" s="513">
        <v>61100</v>
      </c>
      <c r="AT16" s="513">
        <v>3055</v>
      </c>
      <c r="AU16" s="513">
        <v>3055</v>
      </c>
      <c r="AV16" s="513">
        <f t="shared" si="14"/>
        <v>6110</v>
      </c>
      <c r="AW16" s="513">
        <f t="shared" si="15"/>
        <v>54990</v>
      </c>
      <c r="AX16" s="513"/>
      <c r="AY16" s="513">
        <v>0</v>
      </c>
      <c r="AZ16" s="513">
        <v>0</v>
      </c>
      <c r="BA16" s="513">
        <v>0</v>
      </c>
      <c r="BB16" s="513">
        <f t="shared" si="16"/>
        <v>0</v>
      </c>
      <c r="BC16" s="513">
        <f t="shared" si="17"/>
        <v>0</v>
      </c>
      <c r="BD16" s="513"/>
      <c r="BE16" s="513">
        <v>0</v>
      </c>
      <c r="BF16" s="513">
        <v>0</v>
      </c>
      <c r="BG16" s="513">
        <v>0</v>
      </c>
      <c r="BH16" s="513">
        <f t="shared" si="18"/>
        <v>0</v>
      </c>
      <c r="BI16" s="513">
        <f t="shared" si="19"/>
        <v>0</v>
      </c>
      <c r="BJ16" s="513"/>
      <c r="BK16" s="513">
        <v>0</v>
      </c>
      <c r="BL16" s="513">
        <v>0</v>
      </c>
      <c r="BM16" s="513">
        <v>0</v>
      </c>
      <c r="BN16" s="513">
        <f t="shared" si="20"/>
        <v>0</v>
      </c>
      <c r="BO16" s="513">
        <f t="shared" si="21"/>
        <v>0</v>
      </c>
      <c r="BP16" s="513"/>
      <c r="BQ16" s="513">
        <v>0</v>
      </c>
      <c r="BR16" s="513">
        <v>0</v>
      </c>
      <c r="BS16" s="513">
        <v>0</v>
      </c>
      <c r="BT16" s="513">
        <f t="shared" si="22"/>
        <v>0</v>
      </c>
      <c r="BU16" s="513">
        <f t="shared" si="23"/>
        <v>0</v>
      </c>
      <c r="BV16" s="513"/>
      <c r="BW16" s="366">
        <f t="shared" si="24"/>
        <v>1291691</v>
      </c>
      <c r="BX16" s="366">
        <f t="shared" si="24"/>
        <v>64584.55</v>
      </c>
      <c r="BY16" s="366">
        <f t="shared" si="24"/>
        <v>64584.55</v>
      </c>
      <c r="BZ16" s="366">
        <f t="shared" si="25"/>
        <v>129169.1</v>
      </c>
      <c r="CA16" s="366">
        <f t="shared" si="26"/>
        <v>1162521.8999999999</v>
      </c>
      <c r="CB16" s="514"/>
      <c r="CC16" s="258"/>
      <c r="CD16" s="258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0</v>
      </c>
      <c r="J17" s="513">
        <v>0</v>
      </c>
      <c r="K17" s="513">
        <v>0</v>
      </c>
      <c r="L17" s="513">
        <f t="shared" si="2"/>
        <v>0</v>
      </c>
      <c r="M17" s="513">
        <f t="shared" si="3"/>
        <v>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8"/>
        <v>0</v>
      </c>
      <c r="AE17" s="513">
        <f t="shared" si="9"/>
        <v>0</v>
      </c>
      <c r="AF17" s="513"/>
      <c r="AG17" s="513">
        <v>687700</v>
      </c>
      <c r="AH17" s="513">
        <v>33892.5</v>
      </c>
      <c r="AI17" s="513">
        <v>33892.5</v>
      </c>
      <c r="AJ17" s="513">
        <f t="shared" si="10"/>
        <v>67785</v>
      </c>
      <c r="AK17" s="513">
        <f t="shared" si="11"/>
        <v>619915</v>
      </c>
      <c r="AL17" s="513"/>
      <c r="AM17" s="513">
        <v>45100</v>
      </c>
      <c r="AN17" s="513">
        <v>7925</v>
      </c>
      <c r="AO17" s="513">
        <v>7925</v>
      </c>
      <c r="AP17" s="513">
        <f t="shared" si="12"/>
        <v>15850</v>
      </c>
      <c r="AQ17" s="513">
        <f t="shared" si="13"/>
        <v>29250</v>
      </c>
      <c r="AR17" s="513"/>
      <c r="AS17" s="513">
        <v>2000</v>
      </c>
      <c r="AT17" s="513">
        <v>100</v>
      </c>
      <c r="AU17" s="513">
        <v>100</v>
      </c>
      <c r="AV17" s="513">
        <f t="shared" si="14"/>
        <v>200</v>
      </c>
      <c r="AW17" s="513">
        <f t="shared" si="15"/>
        <v>1800</v>
      </c>
      <c r="AX17" s="513"/>
      <c r="AY17" s="513">
        <v>0</v>
      </c>
      <c r="AZ17" s="513">
        <v>0</v>
      </c>
      <c r="BA17" s="513">
        <v>0</v>
      </c>
      <c r="BB17" s="513">
        <f t="shared" si="16"/>
        <v>0</v>
      </c>
      <c r="BC17" s="513">
        <f t="shared" si="17"/>
        <v>0</v>
      </c>
      <c r="BD17" s="513"/>
      <c r="BE17" s="513">
        <v>0</v>
      </c>
      <c r="BF17" s="513">
        <v>0</v>
      </c>
      <c r="BG17" s="513">
        <v>0</v>
      </c>
      <c r="BH17" s="513">
        <f t="shared" si="18"/>
        <v>0</v>
      </c>
      <c r="BI17" s="513">
        <f t="shared" si="19"/>
        <v>0</v>
      </c>
      <c r="BJ17" s="513"/>
      <c r="BK17" s="513">
        <v>0</v>
      </c>
      <c r="BL17" s="513">
        <v>0</v>
      </c>
      <c r="BM17" s="513">
        <v>0</v>
      </c>
      <c r="BN17" s="513">
        <f t="shared" si="20"/>
        <v>0</v>
      </c>
      <c r="BO17" s="513">
        <f t="shared" si="21"/>
        <v>0</v>
      </c>
      <c r="BP17" s="513"/>
      <c r="BQ17" s="513">
        <v>0</v>
      </c>
      <c r="BR17" s="513">
        <v>0</v>
      </c>
      <c r="BS17" s="513">
        <v>0</v>
      </c>
      <c r="BT17" s="513">
        <f t="shared" si="22"/>
        <v>0</v>
      </c>
      <c r="BU17" s="513">
        <f t="shared" si="23"/>
        <v>0</v>
      </c>
      <c r="BV17" s="513"/>
      <c r="BW17" s="366">
        <f t="shared" si="24"/>
        <v>734800</v>
      </c>
      <c r="BX17" s="366">
        <f t="shared" si="24"/>
        <v>41917.5</v>
      </c>
      <c r="BY17" s="366">
        <f t="shared" si="24"/>
        <v>41917.5</v>
      </c>
      <c r="BZ17" s="366">
        <f t="shared" si="25"/>
        <v>83835</v>
      </c>
      <c r="CA17" s="366">
        <f t="shared" si="26"/>
        <v>650965</v>
      </c>
      <c r="CB17" s="514"/>
      <c r="CC17" s="258"/>
      <c r="CD17" s="258"/>
    </row>
    <row r="18" spans="1:82" s="367" customFormat="1" ht="21" x14ac:dyDescent="0.45">
      <c r="A18" s="858">
        <v>10</v>
      </c>
      <c r="B18" s="515" t="s">
        <v>2497</v>
      </c>
      <c r="C18" s="513">
        <v>33660</v>
      </c>
      <c r="D18" s="513">
        <v>1683</v>
      </c>
      <c r="E18" s="513">
        <v>1683</v>
      </c>
      <c r="F18" s="513">
        <f t="shared" si="0"/>
        <v>3366</v>
      </c>
      <c r="G18" s="513">
        <f t="shared" si="1"/>
        <v>30294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21200</v>
      </c>
      <c r="V18" s="513">
        <v>1060</v>
      </c>
      <c r="W18" s="513">
        <v>1060</v>
      </c>
      <c r="X18" s="513">
        <f t="shared" si="6"/>
        <v>2120</v>
      </c>
      <c r="Y18" s="513">
        <f t="shared" si="7"/>
        <v>19080</v>
      </c>
      <c r="Z18" s="513"/>
      <c r="AA18" s="513">
        <v>37800</v>
      </c>
      <c r="AB18" s="513">
        <v>1890</v>
      </c>
      <c r="AC18" s="513">
        <v>1890</v>
      </c>
      <c r="AD18" s="513">
        <f t="shared" si="8"/>
        <v>3780</v>
      </c>
      <c r="AE18" s="513">
        <f t="shared" si="9"/>
        <v>34020</v>
      </c>
      <c r="AF18" s="513"/>
      <c r="AG18" s="513">
        <v>120000</v>
      </c>
      <c r="AH18" s="513">
        <v>6000</v>
      </c>
      <c r="AI18" s="513">
        <v>6000</v>
      </c>
      <c r="AJ18" s="513">
        <f t="shared" si="10"/>
        <v>12000</v>
      </c>
      <c r="AK18" s="513">
        <f t="shared" si="11"/>
        <v>108000</v>
      </c>
      <c r="AL18" s="513"/>
      <c r="AM18" s="513">
        <v>264400</v>
      </c>
      <c r="AN18" s="513">
        <v>13220</v>
      </c>
      <c r="AO18" s="513">
        <v>13220</v>
      </c>
      <c r="AP18" s="513">
        <f t="shared" si="12"/>
        <v>26440</v>
      </c>
      <c r="AQ18" s="513">
        <f t="shared" si="13"/>
        <v>237960</v>
      </c>
      <c r="AR18" s="513"/>
      <c r="AS18" s="513">
        <v>0</v>
      </c>
      <c r="AT18" s="513">
        <v>0</v>
      </c>
      <c r="AU18" s="513">
        <v>0</v>
      </c>
      <c r="AV18" s="513">
        <f t="shared" si="14"/>
        <v>0</v>
      </c>
      <c r="AW18" s="513">
        <f t="shared" si="15"/>
        <v>0</v>
      </c>
      <c r="AX18" s="513"/>
      <c r="AY18" s="513">
        <v>0</v>
      </c>
      <c r="AZ18" s="513">
        <v>0</v>
      </c>
      <c r="BA18" s="513">
        <v>0</v>
      </c>
      <c r="BB18" s="513">
        <f t="shared" si="16"/>
        <v>0</v>
      </c>
      <c r="BC18" s="513">
        <f t="shared" si="17"/>
        <v>0</v>
      </c>
      <c r="BD18" s="513"/>
      <c r="BE18" s="513">
        <v>0</v>
      </c>
      <c r="BF18" s="513">
        <v>0</v>
      </c>
      <c r="BG18" s="513">
        <v>0</v>
      </c>
      <c r="BH18" s="513">
        <f t="shared" si="18"/>
        <v>0</v>
      </c>
      <c r="BI18" s="513">
        <f t="shared" si="19"/>
        <v>0</v>
      </c>
      <c r="BJ18" s="513"/>
      <c r="BK18" s="513">
        <v>0</v>
      </c>
      <c r="BL18" s="513">
        <v>0</v>
      </c>
      <c r="BM18" s="513">
        <v>0</v>
      </c>
      <c r="BN18" s="513">
        <f t="shared" si="20"/>
        <v>0</v>
      </c>
      <c r="BO18" s="513">
        <f t="shared" si="21"/>
        <v>0</v>
      </c>
      <c r="BP18" s="513"/>
      <c r="BQ18" s="513">
        <v>0</v>
      </c>
      <c r="BR18" s="513">
        <v>0</v>
      </c>
      <c r="BS18" s="513">
        <v>0</v>
      </c>
      <c r="BT18" s="513">
        <f t="shared" si="22"/>
        <v>0</v>
      </c>
      <c r="BU18" s="513">
        <f t="shared" si="23"/>
        <v>0</v>
      </c>
      <c r="BV18" s="513"/>
      <c r="BW18" s="366">
        <f t="shared" si="24"/>
        <v>477060</v>
      </c>
      <c r="BX18" s="366">
        <f t="shared" si="24"/>
        <v>23853</v>
      </c>
      <c r="BY18" s="366">
        <f t="shared" si="24"/>
        <v>23853</v>
      </c>
      <c r="BZ18" s="366">
        <f t="shared" si="25"/>
        <v>47706</v>
      </c>
      <c r="CA18" s="366">
        <f t="shared" si="26"/>
        <v>429354</v>
      </c>
      <c r="CB18" s="514"/>
      <c r="CC18" s="258"/>
      <c r="CD18" s="258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 t="shared" si="2"/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 t="shared" si="4"/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 t="shared" si="6"/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 t="shared" si="8"/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f t="shared" si="10"/>
        <v>0</v>
      </c>
      <c r="AK19" s="513">
        <f t="shared" si="11"/>
        <v>0</v>
      </c>
      <c r="AL19" s="513"/>
      <c r="AM19" s="513">
        <v>0</v>
      </c>
      <c r="AN19" s="513">
        <v>0</v>
      </c>
      <c r="AO19" s="513">
        <v>0</v>
      </c>
      <c r="AP19" s="513">
        <f t="shared" si="12"/>
        <v>0</v>
      </c>
      <c r="AQ19" s="513">
        <f>SUM(AM19-AP19)</f>
        <v>0</v>
      </c>
      <c r="AR19" s="513"/>
      <c r="AS19" s="513">
        <v>11400</v>
      </c>
      <c r="AT19" s="513">
        <v>570</v>
      </c>
      <c r="AU19" s="513">
        <v>570</v>
      </c>
      <c r="AV19" s="513">
        <f t="shared" si="14"/>
        <v>1140</v>
      </c>
      <c r="AW19" s="513">
        <f>SUM(AS19-AV19)</f>
        <v>10260</v>
      </c>
      <c r="AX19" s="513"/>
      <c r="AY19" s="513">
        <v>0</v>
      </c>
      <c r="AZ19" s="513">
        <v>0</v>
      </c>
      <c r="BA19" s="513">
        <v>0</v>
      </c>
      <c r="BB19" s="513">
        <f t="shared" si="16"/>
        <v>0</v>
      </c>
      <c r="BC19" s="513">
        <f>SUM(AY19-BB19)</f>
        <v>0</v>
      </c>
      <c r="BD19" s="513"/>
      <c r="BE19" s="513">
        <v>0</v>
      </c>
      <c r="BF19" s="513">
        <v>0</v>
      </c>
      <c r="BG19" s="513">
        <v>0</v>
      </c>
      <c r="BH19" s="513">
        <f t="shared" si="18"/>
        <v>0</v>
      </c>
      <c r="BI19" s="513">
        <f>SUM(BE19-BH19)</f>
        <v>0</v>
      </c>
      <c r="BJ19" s="513"/>
      <c r="BK19" s="513">
        <v>0</v>
      </c>
      <c r="BL19" s="513">
        <v>0</v>
      </c>
      <c r="BM19" s="513">
        <v>0</v>
      </c>
      <c r="BN19" s="513">
        <f t="shared" si="20"/>
        <v>0</v>
      </c>
      <c r="BO19" s="513">
        <f>SUM(BK19-BN19)</f>
        <v>0</v>
      </c>
      <c r="BP19" s="513"/>
      <c r="BQ19" s="513">
        <v>0</v>
      </c>
      <c r="BR19" s="513">
        <v>0</v>
      </c>
      <c r="BS19" s="513">
        <v>0</v>
      </c>
      <c r="BT19" s="513">
        <f t="shared" si="22"/>
        <v>0</v>
      </c>
      <c r="BU19" s="513">
        <f>SUM(BQ19-BT19)</f>
        <v>0</v>
      </c>
      <c r="BV19" s="513"/>
      <c r="BW19" s="366">
        <f t="shared" si="24"/>
        <v>11400</v>
      </c>
      <c r="BX19" s="366">
        <f t="shared" si="24"/>
        <v>570</v>
      </c>
      <c r="BY19" s="366">
        <f t="shared" si="24"/>
        <v>570</v>
      </c>
      <c r="BZ19" s="366">
        <f t="shared" si="25"/>
        <v>1140</v>
      </c>
      <c r="CA19" s="366">
        <f t="shared" si="26"/>
        <v>10260</v>
      </c>
      <c r="CB19" s="514"/>
      <c r="CC19" s="258"/>
      <c r="CD19" s="258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 t="shared" si="2"/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 t="shared" si="4"/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 t="shared" si="6"/>
        <v>0</v>
      </c>
      <c r="Y20" s="513">
        <f>SUM(U20-X20)</f>
        <v>0</v>
      </c>
      <c r="Z20" s="513"/>
      <c r="AA20" s="513">
        <v>14920</v>
      </c>
      <c r="AB20" s="513">
        <v>746</v>
      </c>
      <c r="AC20" s="513">
        <v>746</v>
      </c>
      <c r="AD20" s="513">
        <f t="shared" si="8"/>
        <v>1492</v>
      </c>
      <c r="AE20" s="513">
        <f>SUM(AA20-AD20)</f>
        <v>13428</v>
      </c>
      <c r="AF20" s="513"/>
      <c r="AG20" s="513">
        <v>0</v>
      </c>
      <c r="AH20" s="513">
        <v>0</v>
      </c>
      <c r="AI20" s="513">
        <v>0</v>
      </c>
      <c r="AJ20" s="513">
        <f t="shared" si="10"/>
        <v>0</v>
      </c>
      <c r="AK20" s="513">
        <f t="shared" si="11"/>
        <v>0</v>
      </c>
      <c r="AL20" s="513"/>
      <c r="AM20" s="513">
        <v>1150</v>
      </c>
      <c r="AN20" s="513">
        <v>57.5</v>
      </c>
      <c r="AO20" s="513">
        <v>57.5</v>
      </c>
      <c r="AP20" s="513">
        <f t="shared" si="12"/>
        <v>115</v>
      </c>
      <c r="AQ20" s="513">
        <f>SUM(AM20-AP20)</f>
        <v>1035</v>
      </c>
      <c r="AR20" s="513"/>
      <c r="AS20" s="513">
        <v>39200</v>
      </c>
      <c r="AT20" s="513">
        <v>1960</v>
      </c>
      <c r="AU20" s="513">
        <v>1960</v>
      </c>
      <c r="AV20" s="513">
        <f t="shared" si="14"/>
        <v>3920</v>
      </c>
      <c r="AW20" s="513">
        <f>SUM(AS20-AV20)</f>
        <v>35280</v>
      </c>
      <c r="AX20" s="513"/>
      <c r="AY20" s="513">
        <v>0</v>
      </c>
      <c r="AZ20" s="513">
        <v>0</v>
      </c>
      <c r="BA20" s="513">
        <v>0</v>
      </c>
      <c r="BB20" s="513">
        <f t="shared" si="16"/>
        <v>0</v>
      </c>
      <c r="BC20" s="513">
        <f>SUM(AY20-BB20)</f>
        <v>0</v>
      </c>
      <c r="BD20" s="513"/>
      <c r="BE20" s="513">
        <v>0</v>
      </c>
      <c r="BF20" s="513">
        <v>0</v>
      </c>
      <c r="BG20" s="513">
        <v>0</v>
      </c>
      <c r="BH20" s="513">
        <f t="shared" si="18"/>
        <v>0</v>
      </c>
      <c r="BI20" s="513">
        <f>SUM(BE20-BH20)</f>
        <v>0</v>
      </c>
      <c r="BJ20" s="513"/>
      <c r="BK20" s="513">
        <v>0</v>
      </c>
      <c r="BL20" s="513">
        <v>0</v>
      </c>
      <c r="BM20" s="513">
        <v>0</v>
      </c>
      <c r="BN20" s="513">
        <f t="shared" si="20"/>
        <v>0</v>
      </c>
      <c r="BO20" s="513">
        <f>SUM(BK20-BN20)</f>
        <v>0</v>
      </c>
      <c r="BP20" s="513"/>
      <c r="BQ20" s="513">
        <v>0</v>
      </c>
      <c r="BR20" s="513">
        <v>0</v>
      </c>
      <c r="BS20" s="513">
        <v>0</v>
      </c>
      <c r="BT20" s="513">
        <f t="shared" si="22"/>
        <v>0</v>
      </c>
      <c r="BU20" s="513">
        <f>SUM(BQ20-BT20)</f>
        <v>0</v>
      </c>
      <c r="BV20" s="513"/>
      <c r="BW20" s="366">
        <f t="shared" si="24"/>
        <v>55270</v>
      </c>
      <c r="BX20" s="366">
        <f t="shared" si="24"/>
        <v>2763.5</v>
      </c>
      <c r="BY20" s="366">
        <f t="shared" si="24"/>
        <v>2763.5</v>
      </c>
      <c r="BZ20" s="366">
        <f t="shared" si="25"/>
        <v>5527</v>
      </c>
      <c r="CA20" s="366">
        <f t="shared" si="26"/>
        <v>49743</v>
      </c>
      <c r="CB20" s="514"/>
      <c r="CC20" s="258"/>
      <c r="CD20" s="258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8"/>
        <v>0</v>
      </c>
      <c r="AE21" s="513">
        <f t="shared" si="9"/>
        <v>0</v>
      </c>
      <c r="AF21" s="513"/>
      <c r="AG21" s="513">
        <v>0</v>
      </c>
      <c r="AH21" s="513">
        <v>0</v>
      </c>
      <c r="AI21" s="513">
        <v>0</v>
      </c>
      <c r="AJ21" s="513">
        <f t="shared" si="10"/>
        <v>0</v>
      </c>
      <c r="AK21" s="513">
        <f t="shared" si="11"/>
        <v>0</v>
      </c>
      <c r="AL21" s="513"/>
      <c r="AM21" s="513">
        <v>0</v>
      </c>
      <c r="AN21" s="513">
        <v>0</v>
      </c>
      <c r="AO21" s="513">
        <v>0</v>
      </c>
      <c r="AP21" s="513">
        <f t="shared" si="12"/>
        <v>0</v>
      </c>
      <c r="AQ21" s="513">
        <f t="shared" si="13"/>
        <v>0</v>
      </c>
      <c r="AR21" s="513"/>
      <c r="AS21" s="513">
        <v>0</v>
      </c>
      <c r="AT21" s="513">
        <v>0</v>
      </c>
      <c r="AU21" s="513">
        <v>0</v>
      </c>
      <c r="AV21" s="513">
        <f t="shared" si="14"/>
        <v>0</v>
      </c>
      <c r="AW21" s="513">
        <f t="shared" si="15"/>
        <v>0</v>
      </c>
      <c r="AX21" s="513"/>
      <c r="AY21" s="513">
        <v>0</v>
      </c>
      <c r="AZ21" s="513">
        <v>0</v>
      </c>
      <c r="BA21" s="513">
        <v>0</v>
      </c>
      <c r="BB21" s="513">
        <f t="shared" si="16"/>
        <v>0</v>
      </c>
      <c r="BC21" s="513">
        <f t="shared" si="17"/>
        <v>0</v>
      </c>
      <c r="BD21" s="513"/>
      <c r="BE21" s="513">
        <v>0</v>
      </c>
      <c r="BF21" s="513">
        <v>0</v>
      </c>
      <c r="BG21" s="513">
        <v>0</v>
      </c>
      <c r="BH21" s="513">
        <f t="shared" si="18"/>
        <v>0</v>
      </c>
      <c r="BI21" s="513">
        <f t="shared" si="19"/>
        <v>0</v>
      </c>
      <c r="BJ21" s="513"/>
      <c r="BK21" s="513">
        <v>0</v>
      </c>
      <c r="BL21" s="513">
        <v>0</v>
      </c>
      <c r="BM21" s="513">
        <v>0</v>
      </c>
      <c r="BN21" s="513">
        <f t="shared" si="20"/>
        <v>0</v>
      </c>
      <c r="BO21" s="513">
        <f t="shared" si="21"/>
        <v>0</v>
      </c>
      <c r="BP21" s="513"/>
      <c r="BQ21" s="513">
        <v>0</v>
      </c>
      <c r="BR21" s="513">
        <v>0</v>
      </c>
      <c r="BS21" s="513">
        <v>0</v>
      </c>
      <c r="BT21" s="513">
        <f t="shared" si="22"/>
        <v>0</v>
      </c>
      <c r="BU21" s="513">
        <f t="shared" si="23"/>
        <v>0</v>
      </c>
      <c r="BV21" s="513"/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258"/>
      <c r="CD21" s="258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8"/>
        <v>0</v>
      </c>
      <c r="AE22" s="513">
        <f t="shared" si="9"/>
        <v>0</v>
      </c>
      <c r="AF22" s="513"/>
      <c r="AG22" s="513">
        <v>0</v>
      </c>
      <c r="AH22" s="513">
        <v>0</v>
      </c>
      <c r="AI22" s="513">
        <v>0</v>
      </c>
      <c r="AJ22" s="513">
        <f t="shared" si="10"/>
        <v>0</v>
      </c>
      <c r="AK22" s="513">
        <f t="shared" si="11"/>
        <v>0</v>
      </c>
      <c r="AL22" s="513"/>
      <c r="AM22" s="513">
        <v>0</v>
      </c>
      <c r="AN22" s="513">
        <v>0</v>
      </c>
      <c r="AO22" s="513">
        <v>0</v>
      </c>
      <c r="AP22" s="513">
        <f t="shared" si="12"/>
        <v>0</v>
      </c>
      <c r="AQ22" s="513">
        <f t="shared" si="13"/>
        <v>0</v>
      </c>
      <c r="AR22" s="513"/>
      <c r="AS22" s="513">
        <v>0</v>
      </c>
      <c r="AT22" s="513">
        <v>0</v>
      </c>
      <c r="AU22" s="513">
        <v>0</v>
      </c>
      <c r="AV22" s="513">
        <f t="shared" si="14"/>
        <v>0</v>
      </c>
      <c r="AW22" s="513">
        <f t="shared" si="15"/>
        <v>0</v>
      </c>
      <c r="AX22" s="513"/>
      <c r="AY22" s="513">
        <v>0</v>
      </c>
      <c r="AZ22" s="513">
        <v>0</v>
      </c>
      <c r="BA22" s="513">
        <v>0</v>
      </c>
      <c r="BB22" s="513">
        <f t="shared" si="16"/>
        <v>0</v>
      </c>
      <c r="BC22" s="513">
        <f t="shared" si="17"/>
        <v>0</v>
      </c>
      <c r="BD22" s="513"/>
      <c r="BE22" s="513">
        <v>0</v>
      </c>
      <c r="BF22" s="513">
        <v>0</v>
      </c>
      <c r="BG22" s="513">
        <v>0</v>
      </c>
      <c r="BH22" s="513">
        <f t="shared" si="18"/>
        <v>0</v>
      </c>
      <c r="BI22" s="513">
        <f t="shared" si="19"/>
        <v>0</v>
      </c>
      <c r="BJ22" s="513"/>
      <c r="BK22" s="513">
        <v>0</v>
      </c>
      <c r="BL22" s="513">
        <v>0</v>
      </c>
      <c r="BM22" s="513">
        <v>0</v>
      </c>
      <c r="BN22" s="513">
        <f t="shared" si="20"/>
        <v>0</v>
      </c>
      <c r="BO22" s="513">
        <f t="shared" si="21"/>
        <v>0</v>
      </c>
      <c r="BP22" s="513"/>
      <c r="BQ22" s="513">
        <v>0</v>
      </c>
      <c r="BR22" s="513">
        <v>0</v>
      </c>
      <c r="BS22" s="513">
        <v>0</v>
      </c>
      <c r="BT22" s="513">
        <f t="shared" si="22"/>
        <v>0</v>
      </c>
      <c r="BU22" s="513">
        <f t="shared" si="23"/>
        <v>0</v>
      </c>
      <c r="BV22" s="513"/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258"/>
      <c r="CD22" s="258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8"/>
        <v>0</v>
      </c>
      <c r="AE23" s="513">
        <f t="shared" si="9"/>
        <v>0</v>
      </c>
      <c r="AF23" s="513"/>
      <c r="AG23" s="513">
        <v>0</v>
      </c>
      <c r="AH23" s="513">
        <v>0</v>
      </c>
      <c r="AI23" s="513">
        <v>0</v>
      </c>
      <c r="AJ23" s="513">
        <f t="shared" si="10"/>
        <v>0</v>
      </c>
      <c r="AK23" s="513">
        <f t="shared" si="11"/>
        <v>0</v>
      </c>
      <c r="AL23" s="513"/>
      <c r="AM23" s="513">
        <v>0</v>
      </c>
      <c r="AN23" s="513">
        <v>0</v>
      </c>
      <c r="AO23" s="513">
        <v>0</v>
      </c>
      <c r="AP23" s="513">
        <f t="shared" si="12"/>
        <v>0</v>
      </c>
      <c r="AQ23" s="513">
        <f t="shared" si="13"/>
        <v>0</v>
      </c>
      <c r="AR23" s="513"/>
      <c r="AS23" s="513">
        <v>0</v>
      </c>
      <c r="AT23" s="513">
        <v>0</v>
      </c>
      <c r="AU23" s="513">
        <v>0</v>
      </c>
      <c r="AV23" s="513">
        <f t="shared" si="14"/>
        <v>0</v>
      </c>
      <c r="AW23" s="513">
        <f t="shared" si="15"/>
        <v>0</v>
      </c>
      <c r="AX23" s="513"/>
      <c r="AY23" s="513">
        <v>0</v>
      </c>
      <c r="AZ23" s="513">
        <v>0</v>
      </c>
      <c r="BA23" s="513">
        <v>0</v>
      </c>
      <c r="BB23" s="513">
        <f t="shared" si="16"/>
        <v>0</v>
      </c>
      <c r="BC23" s="513">
        <f t="shared" si="17"/>
        <v>0</v>
      </c>
      <c r="BD23" s="513"/>
      <c r="BE23" s="513">
        <v>0</v>
      </c>
      <c r="BF23" s="513">
        <v>0</v>
      </c>
      <c r="BG23" s="513">
        <v>0</v>
      </c>
      <c r="BH23" s="513">
        <f t="shared" si="18"/>
        <v>0</v>
      </c>
      <c r="BI23" s="513">
        <f t="shared" si="19"/>
        <v>0</v>
      </c>
      <c r="BJ23" s="513"/>
      <c r="BK23" s="513">
        <v>0</v>
      </c>
      <c r="BL23" s="513">
        <v>0</v>
      </c>
      <c r="BM23" s="513">
        <v>0</v>
      </c>
      <c r="BN23" s="513">
        <f t="shared" si="20"/>
        <v>0</v>
      </c>
      <c r="BO23" s="513">
        <f t="shared" si="21"/>
        <v>0</v>
      </c>
      <c r="BP23" s="513"/>
      <c r="BQ23" s="513">
        <v>0</v>
      </c>
      <c r="BR23" s="513">
        <v>0</v>
      </c>
      <c r="BS23" s="513">
        <v>0</v>
      </c>
      <c r="BT23" s="513">
        <f t="shared" si="22"/>
        <v>0</v>
      </c>
      <c r="BU23" s="513">
        <f t="shared" si="23"/>
        <v>0</v>
      </c>
      <c r="BV23" s="513"/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258"/>
      <c r="CD23" s="258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8"/>
        <v>0</v>
      </c>
      <c r="AE24" s="513">
        <f t="shared" si="9"/>
        <v>0</v>
      </c>
      <c r="AF24" s="513"/>
      <c r="AG24" s="513">
        <v>0</v>
      </c>
      <c r="AH24" s="513">
        <v>0</v>
      </c>
      <c r="AI24" s="513">
        <v>0</v>
      </c>
      <c r="AJ24" s="513">
        <f t="shared" si="10"/>
        <v>0</v>
      </c>
      <c r="AK24" s="513">
        <f t="shared" si="11"/>
        <v>0</v>
      </c>
      <c r="AL24" s="513"/>
      <c r="AM24" s="513">
        <v>0</v>
      </c>
      <c r="AN24" s="513">
        <v>0</v>
      </c>
      <c r="AO24" s="513">
        <v>0</v>
      </c>
      <c r="AP24" s="513">
        <f t="shared" si="12"/>
        <v>0</v>
      </c>
      <c r="AQ24" s="513">
        <f t="shared" si="13"/>
        <v>0</v>
      </c>
      <c r="AR24" s="513"/>
      <c r="AS24" s="513">
        <v>0</v>
      </c>
      <c r="AT24" s="513">
        <v>0</v>
      </c>
      <c r="AU24" s="513">
        <v>0</v>
      </c>
      <c r="AV24" s="513">
        <f t="shared" si="14"/>
        <v>0</v>
      </c>
      <c r="AW24" s="513">
        <f t="shared" si="15"/>
        <v>0</v>
      </c>
      <c r="AX24" s="513"/>
      <c r="AY24" s="513">
        <v>0</v>
      </c>
      <c r="AZ24" s="513">
        <v>0</v>
      </c>
      <c r="BA24" s="513">
        <v>0</v>
      </c>
      <c r="BB24" s="513">
        <f t="shared" si="16"/>
        <v>0</v>
      </c>
      <c r="BC24" s="513">
        <f t="shared" si="17"/>
        <v>0</v>
      </c>
      <c r="BD24" s="513"/>
      <c r="BE24" s="513">
        <v>0</v>
      </c>
      <c r="BF24" s="513">
        <v>0</v>
      </c>
      <c r="BG24" s="513">
        <v>0</v>
      </c>
      <c r="BH24" s="513">
        <f t="shared" si="18"/>
        <v>0</v>
      </c>
      <c r="BI24" s="513">
        <f t="shared" si="19"/>
        <v>0</v>
      </c>
      <c r="BJ24" s="513"/>
      <c r="BK24" s="513">
        <v>0</v>
      </c>
      <c r="BL24" s="513">
        <v>0</v>
      </c>
      <c r="BM24" s="513">
        <v>0</v>
      </c>
      <c r="BN24" s="513">
        <f t="shared" si="20"/>
        <v>0</v>
      </c>
      <c r="BO24" s="513">
        <f t="shared" si="21"/>
        <v>0</v>
      </c>
      <c r="BP24" s="513"/>
      <c r="BQ24" s="513">
        <v>0</v>
      </c>
      <c r="BR24" s="513">
        <v>0</v>
      </c>
      <c r="BS24" s="513">
        <v>0</v>
      </c>
      <c r="BT24" s="513">
        <f t="shared" si="22"/>
        <v>0</v>
      </c>
      <c r="BU24" s="513">
        <f t="shared" si="23"/>
        <v>0</v>
      </c>
      <c r="BV24" s="513"/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258"/>
      <c r="CD24" s="258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8"/>
        <v>0</v>
      </c>
      <c r="AE25" s="513">
        <f t="shared" si="9"/>
        <v>0</v>
      </c>
      <c r="AF25" s="513"/>
      <c r="AG25" s="513">
        <v>0</v>
      </c>
      <c r="AH25" s="513">
        <v>0</v>
      </c>
      <c r="AI25" s="513">
        <v>0</v>
      </c>
      <c r="AJ25" s="513">
        <f t="shared" si="10"/>
        <v>0</v>
      </c>
      <c r="AK25" s="513">
        <f t="shared" si="11"/>
        <v>0</v>
      </c>
      <c r="AL25" s="513"/>
      <c r="AM25" s="513">
        <v>0</v>
      </c>
      <c r="AN25" s="513">
        <v>0</v>
      </c>
      <c r="AO25" s="513">
        <v>0</v>
      </c>
      <c r="AP25" s="513">
        <f t="shared" si="12"/>
        <v>0</v>
      </c>
      <c r="AQ25" s="513">
        <f t="shared" si="13"/>
        <v>0</v>
      </c>
      <c r="AR25" s="513"/>
      <c r="AS25" s="513">
        <v>0</v>
      </c>
      <c r="AT25" s="513">
        <v>0</v>
      </c>
      <c r="AU25" s="513">
        <v>0</v>
      </c>
      <c r="AV25" s="513">
        <f t="shared" si="14"/>
        <v>0</v>
      </c>
      <c r="AW25" s="513">
        <f t="shared" si="15"/>
        <v>0</v>
      </c>
      <c r="AX25" s="513"/>
      <c r="AY25" s="513">
        <v>0</v>
      </c>
      <c r="AZ25" s="513">
        <v>0</v>
      </c>
      <c r="BA25" s="513">
        <v>0</v>
      </c>
      <c r="BB25" s="513">
        <f t="shared" si="16"/>
        <v>0</v>
      </c>
      <c r="BC25" s="513">
        <f t="shared" si="17"/>
        <v>0</v>
      </c>
      <c r="BD25" s="513"/>
      <c r="BE25" s="513">
        <v>0</v>
      </c>
      <c r="BF25" s="513">
        <v>0</v>
      </c>
      <c r="BG25" s="513">
        <v>0</v>
      </c>
      <c r="BH25" s="513">
        <f t="shared" si="18"/>
        <v>0</v>
      </c>
      <c r="BI25" s="513">
        <f t="shared" si="19"/>
        <v>0</v>
      </c>
      <c r="BJ25" s="513"/>
      <c r="BK25" s="513">
        <v>0</v>
      </c>
      <c r="BL25" s="513">
        <v>0</v>
      </c>
      <c r="BM25" s="513">
        <v>0</v>
      </c>
      <c r="BN25" s="513">
        <f t="shared" si="20"/>
        <v>0</v>
      </c>
      <c r="BO25" s="513">
        <f t="shared" si="21"/>
        <v>0</v>
      </c>
      <c r="BP25" s="513"/>
      <c r="BQ25" s="513">
        <v>0</v>
      </c>
      <c r="BR25" s="513">
        <v>0</v>
      </c>
      <c r="BS25" s="513">
        <v>0</v>
      </c>
      <c r="BT25" s="513">
        <f t="shared" si="22"/>
        <v>0</v>
      </c>
      <c r="BU25" s="513">
        <f t="shared" si="23"/>
        <v>0</v>
      </c>
      <c r="BV25" s="513"/>
      <c r="BW25" s="366">
        <f t="shared" si="24"/>
        <v>0</v>
      </c>
      <c r="BX25" s="366">
        <f t="shared" si="24"/>
        <v>0</v>
      </c>
      <c r="BY25" s="366">
        <f t="shared" si="24"/>
        <v>0</v>
      </c>
      <c r="BZ25" s="366">
        <f t="shared" si="25"/>
        <v>0</v>
      </c>
      <c r="CA25" s="366">
        <f t="shared" si="26"/>
        <v>0</v>
      </c>
      <c r="CB25" s="514"/>
      <c r="CC25" s="258"/>
      <c r="CD25" s="258"/>
    </row>
    <row r="26" spans="1:82" s="367" customFormat="1" ht="21" hidden="1" x14ac:dyDescent="0.45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8"/>
        <v>0</v>
      </c>
      <c r="AE26" s="513">
        <f t="shared" si="9"/>
        <v>0</v>
      </c>
      <c r="AF26" s="513"/>
      <c r="AG26" s="513">
        <v>0</v>
      </c>
      <c r="AH26" s="513">
        <v>0</v>
      </c>
      <c r="AI26" s="513">
        <v>0</v>
      </c>
      <c r="AJ26" s="513">
        <f t="shared" si="10"/>
        <v>0</v>
      </c>
      <c r="AK26" s="513">
        <f t="shared" si="11"/>
        <v>0</v>
      </c>
      <c r="AL26" s="513"/>
      <c r="AM26" s="513">
        <v>0</v>
      </c>
      <c r="AN26" s="513">
        <v>0</v>
      </c>
      <c r="AO26" s="513">
        <v>0</v>
      </c>
      <c r="AP26" s="513">
        <f t="shared" si="12"/>
        <v>0</v>
      </c>
      <c r="AQ26" s="513">
        <f t="shared" si="13"/>
        <v>0</v>
      </c>
      <c r="AR26" s="513"/>
      <c r="AS26" s="513">
        <v>0</v>
      </c>
      <c r="AT26" s="513">
        <v>0</v>
      </c>
      <c r="AU26" s="513">
        <v>0</v>
      </c>
      <c r="AV26" s="513">
        <f t="shared" si="14"/>
        <v>0</v>
      </c>
      <c r="AW26" s="513">
        <f t="shared" si="15"/>
        <v>0</v>
      </c>
      <c r="AX26" s="513"/>
      <c r="AY26" s="513">
        <v>0</v>
      </c>
      <c r="AZ26" s="513">
        <v>0</v>
      </c>
      <c r="BA26" s="513">
        <v>0</v>
      </c>
      <c r="BB26" s="513">
        <f t="shared" si="16"/>
        <v>0</v>
      </c>
      <c r="BC26" s="513">
        <f t="shared" si="17"/>
        <v>0</v>
      </c>
      <c r="BD26" s="513"/>
      <c r="BE26" s="513">
        <v>0</v>
      </c>
      <c r="BF26" s="513">
        <v>0</v>
      </c>
      <c r="BG26" s="513">
        <v>0</v>
      </c>
      <c r="BH26" s="513">
        <f t="shared" si="18"/>
        <v>0</v>
      </c>
      <c r="BI26" s="513">
        <f t="shared" si="19"/>
        <v>0</v>
      </c>
      <c r="BJ26" s="513"/>
      <c r="BK26" s="513">
        <v>0</v>
      </c>
      <c r="BL26" s="513">
        <v>0</v>
      </c>
      <c r="BM26" s="513">
        <v>0</v>
      </c>
      <c r="BN26" s="513">
        <f t="shared" si="20"/>
        <v>0</v>
      </c>
      <c r="BO26" s="513">
        <f t="shared" si="21"/>
        <v>0</v>
      </c>
      <c r="BP26" s="513"/>
      <c r="BQ26" s="513">
        <v>0</v>
      </c>
      <c r="BR26" s="513">
        <v>0</v>
      </c>
      <c r="BS26" s="513">
        <v>0</v>
      </c>
      <c r="BT26" s="513">
        <f t="shared" si="22"/>
        <v>0</v>
      </c>
      <c r="BU26" s="513">
        <f t="shared" si="23"/>
        <v>0</v>
      </c>
      <c r="BV26" s="513"/>
      <c r="BW26" s="366">
        <f t="shared" si="24"/>
        <v>0</v>
      </c>
      <c r="BX26" s="366">
        <f t="shared" si="24"/>
        <v>0</v>
      </c>
      <c r="BY26" s="366">
        <f t="shared" si="24"/>
        <v>0</v>
      </c>
      <c r="BZ26" s="366">
        <f t="shared" si="25"/>
        <v>0</v>
      </c>
      <c r="CA26" s="366">
        <f t="shared" si="26"/>
        <v>0</v>
      </c>
      <c r="CB26" s="514"/>
      <c r="CC26" s="258"/>
      <c r="CD26" s="258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715675</v>
      </c>
      <c r="V27" s="513">
        <v>34987.869999999995</v>
      </c>
      <c r="W27" s="513">
        <v>34987.880000000005</v>
      </c>
      <c r="X27" s="513">
        <f t="shared" si="6"/>
        <v>69975.75</v>
      </c>
      <c r="Y27" s="513">
        <f t="shared" si="7"/>
        <v>645699.25</v>
      </c>
      <c r="Z27" s="513"/>
      <c r="AA27" s="513">
        <v>20000</v>
      </c>
      <c r="AB27" s="513">
        <v>1000</v>
      </c>
      <c r="AC27" s="513">
        <v>1000</v>
      </c>
      <c r="AD27" s="513">
        <f t="shared" si="8"/>
        <v>2000</v>
      </c>
      <c r="AE27" s="513">
        <f t="shared" si="9"/>
        <v>18000</v>
      </c>
      <c r="AF27" s="513"/>
      <c r="AG27" s="513">
        <v>20000</v>
      </c>
      <c r="AH27" s="513">
        <v>1000</v>
      </c>
      <c r="AI27" s="513">
        <v>1000</v>
      </c>
      <c r="AJ27" s="513">
        <f t="shared" si="10"/>
        <v>2000</v>
      </c>
      <c r="AK27" s="513">
        <f t="shared" si="11"/>
        <v>18000</v>
      </c>
      <c r="AL27" s="513"/>
      <c r="AM27" s="513">
        <v>1123000</v>
      </c>
      <c r="AN27" s="513">
        <v>54181.25</v>
      </c>
      <c r="AO27" s="513">
        <v>54181.25</v>
      </c>
      <c r="AP27" s="513">
        <f t="shared" si="12"/>
        <v>108362.5</v>
      </c>
      <c r="AQ27" s="513">
        <f t="shared" si="13"/>
        <v>1014637.5</v>
      </c>
      <c r="AR27" s="513"/>
      <c r="AS27" s="513">
        <v>893750</v>
      </c>
      <c r="AT27" s="513">
        <v>42718.75</v>
      </c>
      <c r="AU27" s="513">
        <v>42718.75</v>
      </c>
      <c r="AV27" s="513">
        <f t="shared" si="14"/>
        <v>85437.5</v>
      </c>
      <c r="AW27" s="513">
        <f t="shared" si="15"/>
        <v>808312.5</v>
      </c>
      <c r="AX27" s="513"/>
      <c r="AY27" s="513">
        <v>0</v>
      </c>
      <c r="AZ27" s="513">
        <v>0</v>
      </c>
      <c r="BA27" s="513">
        <v>0</v>
      </c>
      <c r="BB27" s="513">
        <f t="shared" si="16"/>
        <v>0</v>
      </c>
      <c r="BC27" s="513">
        <f t="shared" si="17"/>
        <v>0</v>
      </c>
      <c r="BD27" s="513"/>
      <c r="BE27" s="513">
        <v>0</v>
      </c>
      <c r="BF27" s="513">
        <v>0</v>
      </c>
      <c r="BG27" s="513">
        <v>0</v>
      </c>
      <c r="BH27" s="513">
        <f t="shared" si="18"/>
        <v>0</v>
      </c>
      <c r="BI27" s="513">
        <f t="shared" si="19"/>
        <v>0</v>
      </c>
      <c r="BJ27" s="513"/>
      <c r="BK27" s="513">
        <v>0</v>
      </c>
      <c r="BL27" s="513">
        <v>0</v>
      </c>
      <c r="BM27" s="513">
        <v>0</v>
      </c>
      <c r="BN27" s="513">
        <f t="shared" si="20"/>
        <v>0</v>
      </c>
      <c r="BO27" s="513">
        <f t="shared" si="21"/>
        <v>0</v>
      </c>
      <c r="BP27" s="513"/>
      <c r="BQ27" s="513">
        <v>0</v>
      </c>
      <c r="BR27" s="513">
        <v>0</v>
      </c>
      <c r="BS27" s="513">
        <v>0</v>
      </c>
      <c r="BT27" s="513">
        <f t="shared" si="22"/>
        <v>0</v>
      </c>
      <c r="BU27" s="513">
        <f t="shared" si="23"/>
        <v>0</v>
      </c>
      <c r="BV27" s="513"/>
      <c r="BW27" s="366">
        <f t="shared" si="24"/>
        <v>2772425</v>
      </c>
      <c r="BX27" s="366">
        <f t="shared" si="24"/>
        <v>133887.87</v>
      </c>
      <c r="BY27" s="366">
        <f t="shared" si="24"/>
        <v>133887.88</v>
      </c>
      <c r="BZ27" s="366">
        <f t="shared" si="25"/>
        <v>267775.75</v>
      </c>
      <c r="CA27" s="366">
        <f t="shared" si="26"/>
        <v>2504649.25</v>
      </c>
      <c r="CB27" s="514"/>
      <c r="CC27" s="258"/>
      <c r="CD27" s="258"/>
    </row>
    <row r="28" spans="1:82" s="367" customFormat="1" ht="21" hidden="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8"/>
        <v>0</v>
      </c>
      <c r="AE28" s="513">
        <f t="shared" si="9"/>
        <v>0</v>
      </c>
      <c r="AF28" s="513"/>
      <c r="AG28" s="513">
        <v>0</v>
      </c>
      <c r="AH28" s="513">
        <v>0</v>
      </c>
      <c r="AI28" s="513">
        <v>0</v>
      </c>
      <c r="AJ28" s="513">
        <f t="shared" si="10"/>
        <v>0</v>
      </c>
      <c r="AK28" s="513">
        <f t="shared" si="11"/>
        <v>0</v>
      </c>
      <c r="AL28" s="513"/>
      <c r="AM28" s="513">
        <v>0</v>
      </c>
      <c r="AN28" s="513">
        <v>0</v>
      </c>
      <c r="AO28" s="513">
        <v>0</v>
      </c>
      <c r="AP28" s="513">
        <f t="shared" si="12"/>
        <v>0</v>
      </c>
      <c r="AQ28" s="513">
        <f t="shared" si="13"/>
        <v>0</v>
      </c>
      <c r="AR28" s="513"/>
      <c r="AS28" s="513">
        <v>0</v>
      </c>
      <c r="AT28" s="513">
        <v>0</v>
      </c>
      <c r="AU28" s="513">
        <v>0</v>
      </c>
      <c r="AV28" s="513">
        <f t="shared" si="14"/>
        <v>0</v>
      </c>
      <c r="AW28" s="513">
        <f t="shared" si="15"/>
        <v>0</v>
      </c>
      <c r="AX28" s="513"/>
      <c r="AY28" s="513">
        <v>0</v>
      </c>
      <c r="AZ28" s="513">
        <v>0</v>
      </c>
      <c r="BA28" s="513">
        <v>0</v>
      </c>
      <c r="BB28" s="513">
        <f t="shared" si="16"/>
        <v>0</v>
      </c>
      <c r="BC28" s="513">
        <f t="shared" si="17"/>
        <v>0</v>
      </c>
      <c r="BD28" s="513"/>
      <c r="BE28" s="513">
        <v>0</v>
      </c>
      <c r="BF28" s="513">
        <v>0</v>
      </c>
      <c r="BG28" s="513">
        <v>0</v>
      </c>
      <c r="BH28" s="513">
        <f t="shared" si="18"/>
        <v>0</v>
      </c>
      <c r="BI28" s="513">
        <f t="shared" si="19"/>
        <v>0</v>
      </c>
      <c r="BJ28" s="513"/>
      <c r="BK28" s="513">
        <v>0</v>
      </c>
      <c r="BL28" s="513">
        <v>0</v>
      </c>
      <c r="BM28" s="513">
        <v>0</v>
      </c>
      <c r="BN28" s="513">
        <f t="shared" si="20"/>
        <v>0</v>
      </c>
      <c r="BO28" s="513">
        <f t="shared" si="21"/>
        <v>0</v>
      </c>
      <c r="BP28" s="513"/>
      <c r="BQ28" s="513">
        <v>0</v>
      </c>
      <c r="BR28" s="513">
        <v>0</v>
      </c>
      <c r="BS28" s="513">
        <v>0</v>
      </c>
      <c r="BT28" s="513">
        <f t="shared" si="22"/>
        <v>0</v>
      </c>
      <c r="BU28" s="513">
        <f t="shared" si="23"/>
        <v>0</v>
      </c>
      <c r="BV28" s="513"/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258"/>
      <c r="CD28" s="258"/>
    </row>
    <row r="29" spans="1:82" s="367" customFormat="1" ht="2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525000</v>
      </c>
      <c r="P29" s="513">
        <v>26125</v>
      </c>
      <c r="Q29" s="513">
        <v>26125</v>
      </c>
      <c r="R29" s="513">
        <f t="shared" si="4"/>
        <v>52250</v>
      </c>
      <c r="S29" s="513">
        <f t="shared" si="5"/>
        <v>472750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8"/>
        <v>0</v>
      </c>
      <c r="AE29" s="513">
        <f t="shared" si="9"/>
        <v>0</v>
      </c>
      <c r="AF29" s="513"/>
      <c r="AG29" s="513">
        <v>0</v>
      </c>
      <c r="AH29" s="513">
        <v>0</v>
      </c>
      <c r="AI29" s="513">
        <v>0</v>
      </c>
      <c r="AJ29" s="513">
        <f t="shared" si="10"/>
        <v>0</v>
      </c>
      <c r="AK29" s="513">
        <f t="shared" si="11"/>
        <v>0</v>
      </c>
      <c r="AL29" s="513"/>
      <c r="AM29" s="513">
        <v>0</v>
      </c>
      <c r="AN29" s="513">
        <v>0</v>
      </c>
      <c r="AO29" s="513">
        <v>0</v>
      </c>
      <c r="AP29" s="513">
        <f t="shared" si="12"/>
        <v>0</v>
      </c>
      <c r="AQ29" s="513">
        <f t="shared" si="13"/>
        <v>0</v>
      </c>
      <c r="AR29" s="513"/>
      <c r="AS29" s="513">
        <v>0</v>
      </c>
      <c r="AT29" s="513">
        <v>0</v>
      </c>
      <c r="AU29" s="513">
        <v>0</v>
      </c>
      <c r="AV29" s="513">
        <f t="shared" si="14"/>
        <v>0</v>
      </c>
      <c r="AW29" s="513">
        <f t="shared" si="15"/>
        <v>0</v>
      </c>
      <c r="AX29" s="513"/>
      <c r="AY29" s="513">
        <v>0</v>
      </c>
      <c r="AZ29" s="513">
        <v>0</v>
      </c>
      <c r="BA29" s="513">
        <v>0</v>
      </c>
      <c r="BB29" s="513">
        <f t="shared" si="16"/>
        <v>0</v>
      </c>
      <c r="BC29" s="513">
        <f t="shared" si="17"/>
        <v>0</v>
      </c>
      <c r="BD29" s="513"/>
      <c r="BE29" s="513">
        <v>0</v>
      </c>
      <c r="BF29" s="513">
        <v>0</v>
      </c>
      <c r="BG29" s="513">
        <v>0</v>
      </c>
      <c r="BH29" s="513">
        <f t="shared" si="18"/>
        <v>0</v>
      </c>
      <c r="BI29" s="513">
        <f t="shared" si="19"/>
        <v>0</v>
      </c>
      <c r="BJ29" s="513"/>
      <c r="BK29" s="513">
        <v>0</v>
      </c>
      <c r="BL29" s="513">
        <v>0</v>
      </c>
      <c r="BM29" s="513">
        <v>0</v>
      </c>
      <c r="BN29" s="513">
        <f t="shared" si="20"/>
        <v>0</v>
      </c>
      <c r="BO29" s="513">
        <f t="shared" si="21"/>
        <v>0</v>
      </c>
      <c r="BP29" s="513"/>
      <c r="BQ29" s="513">
        <v>0</v>
      </c>
      <c r="BR29" s="513">
        <v>0</v>
      </c>
      <c r="BS29" s="513">
        <v>0</v>
      </c>
      <c r="BT29" s="513">
        <f t="shared" si="22"/>
        <v>0</v>
      </c>
      <c r="BU29" s="513">
        <f t="shared" si="23"/>
        <v>0</v>
      </c>
      <c r="BV29" s="513"/>
      <c r="BW29" s="366">
        <f t="shared" si="24"/>
        <v>525000</v>
      </c>
      <c r="BX29" s="366">
        <f t="shared" si="24"/>
        <v>26125</v>
      </c>
      <c r="BY29" s="366">
        <f t="shared" si="24"/>
        <v>26125</v>
      </c>
      <c r="BZ29" s="366">
        <f t="shared" si="25"/>
        <v>52250</v>
      </c>
      <c r="CA29" s="366">
        <f t="shared" si="26"/>
        <v>472750</v>
      </c>
      <c r="CB29" s="514"/>
      <c r="CC29" s="258"/>
      <c r="CD29" s="258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157500</v>
      </c>
      <c r="AB30" s="513">
        <v>7875</v>
      </c>
      <c r="AC30" s="513">
        <v>7875</v>
      </c>
      <c r="AD30" s="513">
        <f t="shared" si="8"/>
        <v>15750</v>
      </c>
      <c r="AE30" s="513">
        <f t="shared" si="9"/>
        <v>141750</v>
      </c>
      <c r="AF30" s="513"/>
      <c r="AG30" s="513">
        <v>53200</v>
      </c>
      <c r="AH30" s="513">
        <v>2660</v>
      </c>
      <c r="AI30" s="513">
        <v>2660</v>
      </c>
      <c r="AJ30" s="513">
        <f t="shared" si="10"/>
        <v>5320</v>
      </c>
      <c r="AK30" s="513">
        <f t="shared" si="11"/>
        <v>47880</v>
      </c>
      <c r="AL30" s="513"/>
      <c r="AM30" s="513">
        <v>21100</v>
      </c>
      <c r="AN30" s="513">
        <v>1055</v>
      </c>
      <c r="AO30" s="513">
        <v>1055</v>
      </c>
      <c r="AP30" s="513">
        <f t="shared" si="12"/>
        <v>2110</v>
      </c>
      <c r="AQ30" s="513">
        <f t="shared" si="13"/>
        <v>18990</v>
      </c>
      <c r="AR30" s="513"/>
      <c r="AS30" s="513">
        <v>0</v>
      </c>
      <c r="AT30" s="513">
        <v>0</v>
      </c>
      <c r="AU30" s="513">
        <v>0</v>
      </c>
      <c r="AV30" s="513">
        <f t="shared" si="14"/>
        <v>0</v>
      </c>
      <c r="AW30" s="513">
        <f t="shared" si="15"/>
        <v>0</v>
      </c>
      <c r="AX30" s="513"/>
      <c r="AY30" s="513">
        <v>0</v>
      </c>
      <c r="AZ30" s="513">
        <v>0</v>
      </c>
      <c r="BA30" s="513">
        <v>0</v>
      </c>
      <c r="BB30" s="513">
        <f t="shared" si="16"/>
        <v>0</v>
      </c>
      <c r="BC30" s="513">
        <f t="shared" si="17"/>
        <v>0</v>
      </c>
      <c r="BD30" s="513"/>
      <c r="BE30" s="513">
        <v>0</v>
      </c>
      <c r="BF30" s="513">
        <v>0</v>
      </c>
      <c r="BG30" s="513">
        <v>0</v>
      </c>
      <c r="BH30" s="513">
        <f t="shared" si="18"/>
        <v>0</v>
      </c>
      <c r="BI30" s="513">
        <f t="shared" si="19"/>
        <v>0</v>
      </c>
      <c r="BJ30" s="513"/>
      <c r="BK30" s="513">
        <v>0</v>
      </c>
      <c r="BL30" s="513">
        <v>0</v>
      </c>
      <c r="BM30" s="513">
        <v>0</v>
      </c>
      <c r="BN30" s="513">
        <f t="shared" si="20"/>
        <v>0</v>
      </c>
      <c r="BO30" s="513">
        <f t="shared" si="21"/>
        <v>0</v>
      </c>
      <c r="BP30" s="513"/>
      <c r="BQ30" s="513">
        <v>0</v>
      </c>
      <c r="BR30" s="513">
        <v>0</v>
      </c>
      <c r="BS30" s="513">
        <v>0</v>
      </c>
      <c r="BT30" s="513">
        <f t="shared" si="22"/>
        <v>0</v>
      </c>
      <c r="BU30" s="513">
        <f t="shared" si="23"/>
        <v>0</v>
      </c>
      <c r="BV30" s="513"/>
      <c r="BW30" s="366">
        <f t="shared" si="24"/>
        <v>231800</v>
      </c>
      <c r="BX30" s="366">
        <f t="shared" si="24"/>
        <v>11590</v>
      </c>
      <c r="BY30" s="366">
        <f t="shared" si="24"/>
        <v>11590</v>
      </c>
      <c r="BZ30" s="366">
        <f t="shared" si="25"/>
        <v>23180</v>
      </c>
      <c r="CA30" s="366">
        <f t="shared" si="26"/>
        <v>208620</v>
      </c>
      <c r="CB30" s="514"/>
      <c r="CC30" s="258"/>
      <c r="CD30" s="258"/>
    </row>
    <row r="31" spans="1:82" s="367" customFormat="1" ht="21" x14ac:dyDescent="0.45">
      <c r="A31" s="858">
        <v>23</v>
      </c>
      <c r="B31" s="361" t="s">
        <v>5991</v>
      </c>
      <c r="C31" s="513">
        <v>0</v>
      </c>
      <c r="D31" s="513">
        <v>0</v>
      </c>
      <c r="E31" s="513">
        <v>0</v>
      </c>
      <c r="F31" s="513">
        <f t="shared" si="0"/>
        <v>0</v>
      </c>
      <c r="G31" s="513">
        <f t="shared" si="1"/>
        <v>0</v>
      </c>
      <c r="H31" s="513"/>
      <c r="I31" s="513">
        <v>0</v>
      </c>
      <c r="J31" s="513">
        <v>0</v>
      </c>
      <c r="K31" s="513">
        <v>0</v>
      </c>
      <c r="L31" s="513">
        <f t="shared" si="2"/>
        <v>0</v>
      </c>
      <c r="M31" s="513">
        <f t="shared" si="3"/>
        <v>0</v>
      </c>
      <c r="N31" s="513"/>
      <c r="O31" s="513">
        <v>0</v>
      </c>
      <c r="P31" s="513">
        <v>0</v>
      </c>
      <c r="Q31" s="513">
        <v>0</v>
      </c>
      <c r="R31" s="513">
        <f t="shared" si="4"/>
        <v>0</v>
      </c>
      <c r="S31" s="513">
        <f t="shared" si="5"/>
        <v>0</v>
      </c>
      <c r="T31" s="513"/>
      <c r="U31" s="513"/>
      <c r="V31" s="513"/>
      <c r="W31" s="513"/>
      <c r="X31" s="513">
        <f t="shared" si="6"/>
        <v>0</v>
      </c>
      <c r="Y31" s="513">
        <f t="shared" si="7"/>
        <v>0</v>
      </c>
      <c r="Z31" s="513"/>
      <c r="AA31" s="513">
        <v>6128230</v>
      </c>
      <c r="AB31" s="513">
        <v>249385.8</v>
      </c>
      <c r="AC31" s="513">
        <v>249385.8</v>
      </c>
      <c r="AD31" s="513">
        <f t="shared" si="8"/>
        <v>498771.6</v>
      </c>
      <c r="AE31" s="513">
        <f t="shared" si="9"/>
        <v>5629458.4000000004</v>
      </c>
      <c r="AF31" s="513"/>
      <c r="AG31" s="513">
        <v>258225</v>
      </c>
      <c r="AH31" s="513">
        <v>12911.25</v>
      </c>
      <c r="AI31" s="513">
        <v>12911.25</v>
      </c>
      <c r="AJ31" s="513">
        <f t="shared" si="10"/>
        <v>25822.5</v>
      </c>
      <c r="AK31" s="513">
        <f t="shared" si="11"/>
        <v>232402.5</v>
      </c>
      <c r="AL31" s="513"/>
      <c r="AM31" s="513">
        <v>31500</v>
      </c>
      <c r="AN31" s="513">
        <v>1575</v>
      </c>
      <c r="AO31" s="513">
        <v>1575</v>
      </c>
      <c r="AP31" s="513">
        <f t="shared" si="12"/>
        <v>3150</v>
      </c>
      <c r="AQ31" s="513">
        <f t="shared" si="13"/>
        <v>28350</v>
      </c>
      <c r="AR31" s="513"/>
      <c r="AS31" s="513">
        <v>0</v>
      </c>
      <c r="AT31" s="513">
        <v>0</v>
      </c>
      <c r="AU31" s="513">
        <v>0</v>
      </c>
      <c r="AV31" s="513">
        <f t="shared" si="14"/>
        <v>0</v>
      </c>
      <c r="AW31" s="513">
        <f t="shared" si="15"/>
        <v>0</v>
      </c>
      <c r="AX31" s="513"/>
      <c r="AY31" s="513">
        <v>0</v>
      </c>
      <c r="AZ31" s="513">
        <v>0</v>
      </c>
      <c r="BA31" s="513">
        <v>0</v>
      </c>
      <c r="BB31" s="513">
        <f t="shared" si="16"/>
        <v>0</v>
      </c>
      <c r="BC31" s="513">
        <f t="shared" si="17"/>
        <v>0</v>
      </c>
      <c r="BD31" s="513"/>
      <c r="BE31" s="513">
        <v>0</v>
      </c>
      <c r="BF31" s="513">
        <v>0</v>
      </c>
      <c r="BG31" s="513">
        <v>0</v>
      </c>
      <c r="BH31" s="513">
        <f t="shared" si="18"/>
        <v>0</v>
      </c>
      <c r="BI31" s="513">
        <f t="shared" si="19"/>
        <v>0</v>
      </c>
      <c r="BJ31" s="513"/>
      <c r="BK31" s="513">
        <v>0</v>
      </c>
      <c r="BL31" s="513">
        <v>0</v>
      </c>
      <c r="BM31" s="513">
        <v>0</v>
      </c>
      <c r="BN31" s="513">
        <f t="shared" si="20"/>
        <v>0</v>
      </c>
      <c r="BO31" s="513">
        <f t="shared" si="21"/>
        <v>0</v>
      </c>
      <c r="BP31" s="513"/>
      <c r="BQ31" s="513">
        <v>0</v>
      </c>
      <c r="BR31" s="513">
        <v>0</v>
      </c>
      <c r="BS31" s="513">
        <v>0</v>
      </c>
      <c r="BT31" s="513">
        <f t="shared" si="22"/>
        <v>0</v>
      </c>
      <c r="BU31" s="513">
        <f t="shared" si="23"/>
        <v>0</v>
      </c>
      <c r="BV31" s="513"/>
      <c r="BW31" s="366">
        <f t="shared" si="24"/>
        <v>6417955</v>
      </c>
      <c r="BX31" s="366">
        <f t="shared" si="24"/>
        <v>263872.05</v>
      </c>
      <c r="BY31" s="366">
        <f t="shared" si="24"/>
        <v>263872.05</v>
      </c>
      <c r="BZ31" s="366">
        <f t="shared" si="25"/>
        <v>527744.1</v>
      </c>
      <c r="CA31" s="366">
        <f>SUM(G31+M31+S31+Y31+AE31+AK31+AQ31+AW31+BC31+BI31+BO31+BU31)</f>
        <v>5890210.9000000004</v>
      </c>
      <c r="CB31" s="514"/>
      <c r="CC31" s="258"/>
      <c r="CD31" s="258"/>
    </row>
    <row r="32" spans="1:82" s="367" customFormat="1" ht="21" x14ac:dyDescent="0.45">
      <c r="A32" s="858">
        <v>24</v>
      </c>
      <c r="B32" s="515" t="s">
        <v>4741</v>
      </c>
      <c r="C32" s="513">
        <v>6000</v>
      </c>
      <c r="D32" s="513">
        <v>300</v>
      </c>
      <c r="E32" s="513">
        <v>300</v>
      </c>
      <c r="F32" s="513">
        <f t="shared" si="0"/>
        <v>600</v>
      </c>
      <c r="G32" s="513">
        <f t="shared" si="1"/>
        <v>5400</v>
      </c>
      <c r="H32" s="513"/>
      <c r="I32" s="513">
        <v>9600</v>
      </c>
      <c r="J32" s="513">
        <v>480</v>
      </c>
      <c r="K32" s="513">
        <v>480</v>
      </c>
      <c r="L32" s="513">
        <f t="shared" si="2"/>
        <v>960</v>
      </c>
      <c r="M32" s="513">
        <f t="shared" si="3"/>
        <v>8640</v>
      </c>
      <c r="N32" s="513"/>
      <c r="O32" s="513">
        <v>800</v>
      </c>
      <c r="P32" s="513">
        <v>40</v>
      </c>
      <c r="Q32" s="513">
        <v>40</v>
      </c>
      <c r="R32" s="513">
        <f t="shared" si="4"/>
        <v>80</v>
      </c>
      <c r="S32" s="513">
        <f t="shared" si="5"/>
        <v>720</v>
      </c>
      <c r="T32" s="513"/>
      <c r="U32" s="513">
        <v>169500</v>
      </c>
      <c r="V32" s="513">
        <v>8475</v>
      </c>
      <c r="W32" s="513">
        <v>8475</v>
      </c>
      <c r="X32" s="513">
        <f t="shared" si="6"/>
        <v>16950</v>
      </c>
      <c r="Y32" s="513">
        <f t="shared" si="7"/>
        <v>152550</v>
      </c>
      <c r="Z32" s="513"/>
      <c r="AA32" s="513">
        <v>83200</v>
      </c>
      <c r="AB32" s="513">
        <v>4160</v>
      </c>
      <c r="AC32" s="513">
        <v>4160</v>
      </c>
      <c r="AD32" s="513">
        <f t="shared" si="8"/>
        <v>8320</v>
      </c>
      <c r="AE32" s="513">
        <f t="shared" si="9"/>
        <v>74880</v>
      </c>
      <c r="AF32" s="513"/>
      <c r="AG32" s="513">
        <v>98800</v>
      </c>
      <c r="AH32" s="513">
        <v>4940</v>
      </c>
      <c r="AI32" s="513">
        <v>4940</v>
      </c>
      <c r="AJ32" s="513">
        <f t="shared" si="10"/>
        <v>9880</v>
      </c>
      <c r="AK32" s="513">
        <f t="shared" si="11"/>
        <v>88920</v>
      </c>
      <c r="AL32" s="513"/>
      <c r="AM32" s="513">
        <v>44600</v>
      </c>
      <c r="AN32" s="513">
        <v>2230</v>
      </c>
      <c r="AO32" s="513">
        <v>2230</v>
      </c>
      <c r="AP32" s="513">
        <f t="shared" si="12"/>
        <v>4460</v>
      </c>
      <c r="AQ32" s="513">
        <f t="shared" si="13"/>
        <v>40140</v>
      </c>
      <c r="AR32" s="513"/>
      <c r="AS32" s="513">
        <v>11200</v>
      </c>
      <c r="AT32" s="513">
        <v>560</v>
      </c>
      <c r="AU32" s="513">
        <v>560</v>
      </c>
      <c r="AV32" s="513">
        <f t="shared" si="14"/>
        <v>1120</v>
      </c>
      <c r="AW32" s="513">
        <f t="shared" si="15"/>
        <v>10080</v>
      </c>
      <c r="AX32" s="513"/>
      <c r="AY32" s="513">
        <v>0</v>
      </c>
      <c r="AZ32" s="513">
        <v>0</v>
      </c>
      <c r="BA32" s="513">
        <v>0</v>
      </c>
      <c r="BB32" s="513">
        <f t="shared" si="16"/>
        <v>0</v>
      </c>
      <c r="BC32" s="513">
        <f t="shared" si="17"/>
        <v>0</v>
      </c>
      <c r="BD32" s="513"/>
      <c r="BE32" s="513">
        <v>0</v>
      </c>
      <c r="BF32" s="513">
        <v>0</v>
      </c>
      <c r="BG32" s="513">
        <v>0</v>
      </c>
      <c r="BH32" s="513">
        <f t="shared" si="18"/>
        <v>0</v>
      </c>
      <c r="BI32" s="513">
        <f t="shared" si="19"/>
        <v>0</v>
      </c>
      <c r="BJ32" s="513"/>
      <c r="BK32" s="513">
        <v>0</v>
      </c>
      <c r="BL32" s="513">
        <v>0</v>
      </c>
      <c r="BM32" s="513">
        <v>0</v>
      </c>
      <c r="BN32" s="513">
        <f t="shared" si="20"/>
        <v>0</v>
      </c>
      <c r="BO32" s="513">
        <f t="shared" si="21"/>
        <v>0</v>
      </c>
      <c r="BP32" s="513"/>
      <c r="BQ32" s="513">
        <v>0</v>
      </c>
      <c r="BR32" s="513">
        <v>0</v>
      </c>
      <c r="BS32" s="513">
        <v>0</v>
      </c>
      <c r="BT32" s="513">
        <f t="shared" si="22"/>
        <v>0</v>
      </c>
      <c r="BU32" s="513">
        <f t="shared" si="23"/>
        <v>0</v>
      </c>
      <c r="BV32" s="513"/>
      <c r="BW32" s="366">
        <f t="shared" si="24"/>
        <v>423700</v>
      </c>
      <c r="BX32" s="366">
        <f t="shared" si="24"/>
        <v>21185</v>
      </c>
      <c r="BY32" s="366">
        <f t="shared" si="24"/>
        <v>21185</v>
      </c>
      <c r="BZ32" s="366">
        <f t="shared" si="25"/>
        <v>42370</v>
      </c>
      <c r="CA32" s="366">
        <f>SUM(BW32-BZ32)</f>
        <v>381330</v>
      </c>
      <c r="CB32" s="514"/>
      <c r="CC32" s="258"/>
      <c r="CD32" s="258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8"/>
        <v>0</v>
      </c>
      <c r="AE33" s="513">
        <f t="shared" si="9"/>
        <v>0</v>
      </c>
      <c r="AF33" s="513"/>
      <c r="AG33" s="513">
        <v>0</v>
      </c>
      <c r="AH33" s="513">
        <v>0</v>
      </c>
      <c r="AI33" s="513">
        <v>0</v>
      </c>
      <c r="AJ33" s="513">
        <f t="shared" si="10"/>
        <v>0</v>
      </c>
      <c r="AK33" s="513">
        <f t="shared" si="11"/>
        <v>0</v>
      </c>
      <c r="AL33" s="513"/>
      <c r="AM33" s="513">
        <v>0</v>
      </c>
      <c r="AN33" s="513">
        <v>0</v>
      </c>
      <c r="AO33" s="513">
        <v>0</v>
      </c>
      <c r="AP33" s="513">
        <f t="shared" si="12"/>
        <v>0</v>
      </c>
      <c r="AQ33" s="513">
        <f t="shared" si="13"/>
        <v>0</v>
      </c>
      <c r="AR33" s="513"/>
      <c r="AS33" s="513">
        <v>0</v>
      </c>
      <c r="AT33" s="513">
        <v>0</v>
      </c>
      <c r="AU33" s="513">
        <v>0</v>
      </c>
      <c r="AV33" s="513">
        <f t="shared" si="14"/>
        <v>0</v>
      </c>
      <c r="AW33" s="513">
        <f t="shared" si="15"/>
        <v>0</v>
      </c>
      <c r="AX33" s="513"/>
      <c r="AY33" s="513">
        <v>0</v>
      </c>
      <c r="AZ33" s="513">
        <v>0</v>
      </c>
      <c r="BA33" s="513">
        <v>0</v>
      </c>
      <c r="BB33" s="513">
        <f t="shared" si="16"/>
        <v>0</v>
      </c>
      <c r="BC33" s="513">
        <f t="shared" si="17"/>
        <v>0</v>
      </c>
      <c r="BD33" s="513"/>
      <c r="BE33" s="513">
        <v>0</v>
      </c>
      <c r="BF33" s="513">
        <v>0</v>
      </c>
      <c r="BG33" s="513">
        <v>0</v>
      </c>
      <c r="BH33" s="513">
        <f t="shared" si="18"/>
        <v>0</v>
      </c>
      <c r="BI33" s="513">
        <f t="shared" si="19"/>
        <v>0</v>
      </c>
      <c r="BJ33" s="513"/>
      <c r="BK33" s="513">
        <v>0</v>
      </c>
      <c r="BL33" s="513">
        <v>0</v>
      </c>
      <c r="BM33" s="513">
        <v>0</v>
      </c>
      <c r="BN33" s="513">
        <f t="shared" si="20"/>
        <v>0</v>
      </c>
      <c r="BO33" s="513">
        <f t="shared" si="21"/>
        <v>0</v>
      </c>
      <c r="BP33" s="513"/>
      <c r="BQ33" s="513">
        <v>0</v>
      </c>
      <c r="BR33" s="513">
        <v>0</v>
      </c>
      <c r="BS33" s="513">
        <v>0</v>
      </c>
      <c r="BT33" s="513">
        <f t="shared" si="22"/>
        <v>0</v>
      </c>
      <c r="BU33" s="513">
        <f t="shared" si="23"/>
        <v>0</v>
      </c>
      <c r="BV33" s="513"/>
      <c r="BW33" s="366">
        <f t="shared" si="24"/>
        <v>0</v>
      </c>
      <c r="BX33" s="366">
        <f t="shared" si="24"/>
        <v>0</v>
      </c>
      <c r="BY33" s="366">
        <f t="shared" si="24"/>
        <v>0</v>
      </c>
      <c r="BZ33" s="366">
        <f t="shared" si="25"/>
        <v>0</v>
      </c>
      <c r="CA33" s="366">
        <f>SUM(BW33-BZ33)</f>
        <v>0</v>
      </c>
      <c r="CB33" s="514"/>
      <c r="CC33" s="258"/>
      <c r="CD33" s="258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30000</v>
      </c>
      <c r="AB34" s="513">
        <v>1500</v>
      </c>
      <c r="AC34" s="513">
        <v>1500</v>
      </c>
      <c r="AD34" s="513">
        <f t="shared" si="8"/>
        <v>3000</v>
      </c>
      <c r="AE34" s="513">
        <f t="shared" si="9"/>
        <v>27000</v>
      </c>
      <c r="AF34" s="513"/>
      <c r="AG34" s="513">
        <v>0</v>
      </c>
      <c r="AH34" s="513">
        <v>0</v>
      </c>
      <c r="AI34" s="513">
        <v>0</v>
      </c>
      <c r="AJ34" s="513">
        <f t="shared" si="10"/>
        <v>0</v>
      </c>
      <c r="AK34" s="513">
        <f t="shared" si="11"/>
        <v>0</v>
      </c>
      <c r="AL34" s="513"/>
      <c r="AM34" s="513">
        <v>171890</v>
      </c>
      <c r="AN34" s="513">
        <v>8594.5</v>
      </c>
      <c r="AO34" s="513">
        <v>8594.5</v>
      </c>
      <c r="AP34" s="513">
        <f t="shared" si="12"/>
        <v>17189</v>
      </c>
      <c r="AQ34" s="513">
        <f t="shared" si="13"/>
        <v>154701</v>
      </c>
      <c r="AR34" s="513"/>
      <c r="AS34" s="513">
        <v>0</v>
      </c>
      <c r="AT34" s="513">
        <v>0</v>
      </c>
      <c r="AU34" s="513">
        <v>0</v>
      </c>
      <c r="AV34" s="513">
        <f t="shared" si="14"/>
        <v>0</v>
      </c>
      <c r="AW34" s="513">
        <f t="shared" si="15"/>
        <v>0</v>
      </c>
      <c r="AX34" s="513"/>
      <c r="AY34" s="513">
        <v>0</v>
      </c>
      <c r="AZ34" s="513">
        <v>0</v>
      </c>
      <c r="BA34" s="513">
        <v>0</v>
      </c>
      <c r="BB34" s="513">
        <f t="shared" si="16"/>
        <v>0</v>
      </c>
      <c r="BC34" s="513">
        <f t="shared" si="17"/>
        <v>0</v>
      </c>
      <c r="BD34" s="513"/>
      <c r="BE34" s="513">
        <v>0</v>
      </c>
      <c r="BF34" s="513">
        <v>0</v>
      </c>
      <c r="BG34" s="513">
        <v>0</v>
      </c>
      <c r="BH34" s="513">
        <f t="shared" si="18"/>
        <v>0</v>
      </c>
      <c r="BI34" s="513">
        <f t="shared" si="19"/>
        <v>0</v>
      </c>
      <c r="BJ34" s="513"/>
      <c r="BK34" s="513">
        <v>0</v>
      </c>
      <c r="BL34" s="513">
        <v>0</v>
      </c>
      <c r="BM34" s="513">
        <v>0</v>
      </c>
      <c r="BN34" s="513">
        <f t="shared" si="20"/>
        <v>0</v>
      </c>
      <c r="BO34" s="513">
        <f t="shared" si="21"/>
        <v>0</v>
      </c>
      <c r="BP34" s="513"/>
      <c r="BQ34" s="513">
        <v>0</v>
      </c>
      <c r="BR34" s="513">
        <v>0</v>
      </c>
      <c r="BS34" s="513">
        <v>0</v>
      </c>
      <c r="BT34" s="513">
        <f t="shared" si="22"/>
        <v>0</v>
      </c>
      <c r="BU34" s="513">
        <f t="shared" si="23"/>
        <v>0</v>
      </c>
      <c r="BV34" s="513"/>
      <c r="BW34" s="366">
        <f t="shared" si="24"/>
        <v>201890</v>
      </c>
      <c r="BX34" s="366">
        <f t="shared" si="24"/>
        <v>10094.5</v>
      </c>
      <c r="BY34" s="366">
        <f t="shared" si="24"/>
        <v>10094.5</v>
      </c>
      <c r="BZ34" s="366">
        <f t="shared" si="25"/>
        <v>20189</v>
      </c>
      <c r="CA34" s="366">
        <f>SUM(BW34-BZ34)</f>
        <v>181701</v>
      </c>
      <c r="CB34" s="514"/>
      <c r="CC34" s="258"/>
      <c r="CD34" s="258"/>
    </row>
    <row r="35" spans="1:82" s="367" customFormat="1" ht="21" x14ac:dyDescent="0.45">
      <c r="A35" s="858">
        <v>27</v>
      </c>
      <c r="B35" s="225" t="s">
        <v>83</v>
      </c>
      <c r="C35" s="513">
        <v>808500</v>
      </c>
      <c r="D35" s="513">
        <v>0</v>
      </c>
      <c r="E35" s="513">
        <v>0</v>
      </c>
      <c r="F35" s="513">
        <f t="shared" si="0"/>
        <v>0</v>
      </c>
      <c r="G35" s="513">
        <f t="shared" si="1"/>
        <v>808500</v>
      </c>
      <c r="H35" s="513"/>
      <c r="I35" s="513">
        <v>4434500</v>
      </c>
      <c r="J35" s="513">
        <v>0</v>
      </c>
      <c r="K35" s="513">
        <v>0</v>
      </c>
      <c r="L35" s="513">
        <f t="shared" si="2"/>
        <v>0</v>
      </c>
      <c r="M35" s="513">
        <f t="shared" si="3"/>
        <v>4434500</v>
      </c>
      <c r="N35" s="513"/>
      <c r="O35" s="513">
        <v>1983800</v>
      </c>
      <c r="P35" s="513">
        <v>0</v>
      </c>
      <c r="Q35" s="513">
        <v>0</v>
      </c>
      <c r="R35" s="513">
        <f t="shared" si="4"/>
        <v>0</v>
      </c>
      <c r="S35" s="513">
        <f t="shared" si="5"/>
        <v>1983800</v>
      </c>
      <c r="T35" s="513"/>
      <c r="U35" s="513">
        <v>2848900</v>
      </c>
      <c r="V35" s="513">
        <v>0</v>
      </c>
      <c r="W35" s="513">
        <v>0</v>
      </c>
      <c r="X35" s="513">
        <f t="shared" si="6"/>
        <v>0</v>
      </c>
      <c r="Y35" s="513">
        <f t="shared" si="7"/>
        <v>2848900</v>
      </c>
      <c r="Z35" s="513"/>
      <c r="AA35" s="513">
        <v>2856700</v>
      </c>
      <c r="AB35" s="513">
        <v>0</v>
      </c>
      <c r="AC35" s="513">
        <v>0</v>
      </c>
      <c r="AD35" s="513">
        <f t="shared" si="8"/>
        <v>0</v>
      </c>
      <c r="AE35" s="513">
        <f t="shared" si="9"/>
        <v>2856700</v>
      </c>
      <c r="AF35" s="513"/>
      <c r="AG35" s="513">
        <v>2751900</v>
      </c>
      <c r="AH35" s="513">
        <v>0</v>
      </c>
      <c r="AI35" s="513">
        <v>0</v>
      </c>
      <c r="AJ35" s="513">
        <f t="shared" si="10"/>
        <v>0</v>
      </c>
      <c r="AK35" s="513">
        <f t="shared" si="11"/>
        <v>2751900</v>
      </c>
      <c r="AL35" s="513"/>
      <c r="AM35" s="513">
        <v>7690300</v>
      </c>
      <c r="AN35" s="513">
        <v>0</v>
      </c>
      <c r="AO35" s="513">
        <v>0</v>
      </c>
      <c r="AP35" s="513">
        <f t="shared" si="12"/>
        <v>0</v>
      </c>
      <c r="AQ35" s="513">
        <f t="shared" si="13"/>
        <v>7690300</v>
      </c>
      <c r="AR35" s="513"/>
      <c r="AS35" s="513">
        <v>2763600</v>
      </c>
      <c r="AT35" s="513">
        <v>0</v>
      </c>
      <c r="AU35" s="513">
        <v>0</v>
      </c>
      <c r="AV35" s="513">
        <f t="shared" si="14"/>
        <v>0</v>
      </c>
      <c r="AW35" s="513">
        <f t="shared" si="15"/>
        <v>2763600</v>
      </c>
      <c r="AX35" s="513"/>
      <c r="AY35" s="513">
        <v>0</v>
      </c>
      <c r="AZ35" s="513">
        <v>0</v>
      </c>
      <c r="BA35" s="513">
        <v>0</v>
      </c>
      <c r="BB35" s="513">
        <f t="shared" si="16"/>
        <v>0</v>
      </c>
      <c r="BC35" s="513">
        <f t="shared" si="17"/>
        <v>0</v>
      </c>
      <c r="BD35" s="513"/>
      <c r="BE35" s="513">
        <v>0</v>
      </c>
      <c r="BF35" s="513">
        <v>0</v>
      </c>
      <c r="BG35" s="513">
        <v>0</v>
      </c>
      <c r="BH35" s="513">
        <f t="shared" si="18"/>
        <v>0</v>
      </c>
      <c r="BI35" s="513">
        <f t="shared" si="19"/>
        <v>0</v>
      </c>
      <c r="BJ35" s="513"/>
      <c r="BK35" s="513">
        <v>0</v>
      </c>
      <c r="BL35" s="513">
        <v>0</v>
      </c>
      <c r="BM35" s="513">
        <v>0</v>
      </c>
      <c r="BN35" s="513">
        <f t="shared" si="20"/>
        <v>0</v>
      </c>
      <c r="BO35" s="513">
        <f t="shared" si="21"/>
        <v>0</v>
      </c>
      <c r="BP35" s="513"/>
      <c r="BQ35" s="513">
        <v>0</v>
      </c>
      <c r="BR35" s="513">
        <v>0</v>
      </c>
      <c r="BS35" s="513">
        <v>0</v>
      </c>
      <c r="BT35" s="513">
        <f t="shared" si="22"/>
        <v>0</v>
      </c>
      <c r="BU35" s="513">
        <f t="shared" si="23"/>
        <v>0</v>
      </c>
      <c r="BV35" s="513"/>
      <c r="BW35" s="366">
        <f t="shared" si="24"/>
        <v>26138200</v>
      </c>
      <c r="BX35" s="366">
        <f t="shared" si="24"/>
        <v>0</v>
      </c>
      <c r="BY35" s="366">
        <f t="shared" si="24"/>
        <v>0</v>
      </c>
      <c r="BZ35" s="366">
        <f t="shared" si="25"/>
        <v>0</v>
      </c>
      <c r="CA35" s="366">
        <f>SUM(BW35-BZ35)</f>
        <v>26138200</v>
      </c>
      <c r="CB35" s="514"/>
      <c r="CC35" s="258"/>
      <c r="CD35" s="258"/>
    </row>
    <row r="36" spans="1:82" s="367" customFormat="1" ht="21" hidden="1" x14ac:dyDescent="0.45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8"/>
        <v>0</v>
      </c>
      <c r="AE36" s="513">
        <f t="shared" si="9"/>
        <v>0</v>
      </c>
      <c r="AF36" s="513"/>
      <c r="AG36" s="513">
        <v>0</v>
      </c>
      <c r="AH36" s="513">
        <v>0</v>
      </c>
      <c r="AI36" s="513">
        <v>0</v>
      </c>
      <c r="AJ36" s="513">
        <f t="shared" si="10"/>
        <v>0</v>
      </c>
      <c r="AK36" s="513">
        <f t="shared" si="11"/>
        <v>0</v>
      </c>
      <c r="AL36" s="513"/>
      <c r="AM36" s="513">
        <v>0</v>
      </c>
      <c r="AN36" s="513">
        <v>0</v>
      </c>
      <c r="AO36" s="513">
        <v>0</v>
      </c>
      <c r="AP36" s="513">
        <f t="shared" si="12"/>
        <v>0</v>
      </c>
      <c r="AQ36" s="513">
        <f t="shared" si="13"/>
        <v>0</v>
      </c>
      <c r="AR36" s="513"/>
      <c r="AS36" s="513">
        <v>0</v>
      </c>
      <c r="AT36" s="513">
        <v>0</v>
      </c>
      <c r="AU36" s="513">
        <v>0</v>
      </c>
      <c r="AV36" s="513">
        <f t="shared" si="14"/>
        <v>0</v>
      </c>
      <c r="AW36" s="513">
        <f t="shared" si="15"/>
        <v>0</v>
      </c>
      <c r="AX36" s="513"/>
      <c r="AY36" s="513">
        <v>0</v>
      </c>
      <c r="AZ36" s="513">
        <v>0</v>
      </c>
      <c r="BA36" s="513">
        <v>0</v>
      </c>
      <c r="BB36" s="513">
        <f t="shared" si="16"/>
        <v>0</v>
      </c>
      <c r="BC36" s="513">
        <f t="shared" si="17"/>
        <v>0</v>
      </c>
      <c r="BD36" s="513"/>
      <c r="BE36" s="513">
        <v>0</v>
      </c>
      <c r="BF36" s="513">
        <v>0</v>
      </c>
      <c r="BG36" s="513">
        <v>0</v>
      </c>
      <c r="BH36" s="513">
        <f t="shared" si="18"/>
        <v>0</v>
      </c>
      <c r="BI36" s="513">
        <f t="shared" si="19"/>
        <v>0</v>
      </c>
      <c r="BJ36" s="513"/>
      <c r="BK36" s="513">
        <v>0</v>
      </c>
      <c r="BL36" s="513">
        <v>0</v>
      </c>
      <c r="BM36" s="513">
        <v>0</v>
      </c>
      <c r="BN36" s="513">
        <f t="shared" si="20"/>
        <v>0</v>
      </c>
      <c r="BO36" s="513">
        <f t="shared" si="21"/>
        <v>0</v>
      </c>
      <c r="BP36" s="513"/>
      <c r="BQ36" s="513">
        <v>0</v>
      </c>
      <c r="BR36" s="513">
        <v>0</v>
      </c>
      <c r="BS36" s="513">
        <v>0</v>
      </c>
      <c r="BT36" s="513">
        <f t="shared" si="22"/>
        <v>0</v>
      </c>
      <c r="BU36" s="513">
        <f t="shared" si="23"/>
        <v>0</v>
      </c>
      <c r="BV36" s="513"/>
      <c r="BW36" s="366">
        <f t="shared" si="24"/>
        <v>0</v>
      </c>
      <c r="BX36" s="366">
        <f t="shared" si="24"/>
        <v>0</v>
      </c>
      <c r="BY36" s="366">
        <f t="shared" si="24"/>
        <v>0</v>
      </c>
      <c r="BZ36" s="366">
        <f t="shared" si="25"/>
        <v>0</v>
      </c>
      <c r="CA36" s="366">
        <f>SUM(BW36-BZ36)</f>
        <v>0</v>
      </c>
      <c r="CB36" s="514"/>
      <c r="CC36" s="258" t="s">
        <v>6013</v>
      </c>
      <c r="CD36" s="258"/>
    </row>
    <row r="37" spans="1:82" s="532" customFormat="1" ht="18.75" thickBot="1" x14ac:dyDescent="0.45">
      <c r="A37" s="1027"/>
      <c r="B37" s="1027" t="s">
        <v>89</v>
      </c>
      <c r="C37" s="933">
        <f>SUM(C9:C36)</f>
        <v>1140960</v>
      </c>
      <c r="D37" s="933">
        <f>SUM(D9:D36)</f>
        <v>16623</v>
      </c>
      <c r="E37" s="933">
        <f>SUM(E9:E36)</f>
        <v>16623</v>
      </c>
      <c r="F37" s="933">
        <f>SUM(F9:F36)</f>
        <v>33246</v>
      </c>
      <c r="G37" s="933">
        <f>SUM(G9:G36)</f>
        <v>1107714</v>
      </c>
      <c r="H37" s="933"/>
      <c r="I37" s="933">
        <f>SUM(I9:I36)</f>
        <v>5143671</v>
      </c>
      <c r="J37" s="933">
        <f>SUM(J9:J36)</f>
        <v>35458.550000000003</v>
      </c>
      <c r="K37" s="933">
        <f>SUM(K9:K36)</f>
        <v>35458.550000000003</v>
      </c>
      <c r="L37" s="933">
        <f>SUM(L9:L36)</f>
        <v>70917.100000000006</v>
      </c>
      <c r="M37" s="933">
        <f>SUM(M9:M36)</f>
        <v>5072753.9000000004</v>
      </c>
      <c r="N37" s="933"/>
      <c r="O37" s="933">
        <f>SUM(O9:O36)</f>
        <v>7802000</v>
      </c>
      <c r="P37" s="933">
        <f>SUM(P9:P36)</f>
        <v>260285</v>
      </c>
      <c r="Q37" s="933">
        <f>SUM(Q9:Q36)</f>
        <v>260285</v>
      </c>
      <c r="R37" s="933">
        <f>SUM(R9:R36)</f>
        <v>520570</v>
      </c>
      <c r="S37" s="933">
        <f>SUM(S9:S36)</f>
        <v>7281430</v>
      </c>
      <c r="T37" s="933"/>
      <c r="U37" s="933">
        <f>SUM(U9:U36)</f>
        <v>4322375</v>
      </c>
      <c r="V37" s="933">
        <f>SUM(V9:V36)</f>
        <v>72877.87</v>
      </c>
      <c r="W37" s="933">
        <f>SUM(W9:W36)</f>
        <v>72877.88</v>
      </c>
      <c r="X37" s="933">
        <f>SUM(X9:X36)</f>
        <v>145755.75</v>
      </c>
      <c r="Y37" s="933">
        <f>SUM(Y9:Y36)</f>
        <v>4176619.25</v>
      </c>
      <c r="Z37" s="933"/>
      <c r="AA37" s="933">
        <f>SUM(AA9:AA36)</f>
        <v>10324550</v>
      </c>
      <c r="AB37" s="933">
        <f>SUM(AB9:AB36)</f>
        <v>316366.8</v>
      </c>
      <c r="AC37" s="933">
        <f>SUM(AC9:AC36)</f>
        <v>316366.8</v>
      </c>
      <c r="AD37" s="933">
        <f>SUM(AD9:AD36)</f>
        <v>632733.6</v>
      </c>
      <c r="AE37" s="933">
        <f>SUM(AE9:AE36)</f>
        <v>9691816.4000000004</v>
      </c>
      <c r="AF37" s="933"/>
      <c r="AG37" s="933">
        <f>SUM(AG9:AG36)</f>
        <v>5467825</v>
      </c>
      <c r="AH37" s="933">
        <f>SUM(AH9:AH36)</f>
        <v>133687.75</v>
      </c>
      <c r="AI37" s="933">
        <f>SUM(AI9:AI36)</f>
        <v>133687.75</v>
      </c>
      <c r="AJ37" s="933">
        <f>SUM(AJ9:AJ36)</f>
        <v>267375.5</v>
      </c>
      <c r="AK37" s="933">
        <f>SUM(AK9:AK36)</f>
        <v>5200449.5</v>
      </c>
      <c r="AL37" s="933"/>
      <c r="AM37" s="933">
        <f>SUM(AM9:AM36)</f>
        <v>11223540</v>
      </c>
      <c r="AN37" s="933">
        <f>SUM(AN9:AN36)</f>
        <v>178483.25</v>
      </c>
      <c r="AO37" s="933">
        <f>SUM(AO9:AO36)</f>
        <v>178483.25</v>
      </c>
      <c r="AP37" s="933">
        <f>SUM(AP9:AP36)</f>
        <v>356966.5</v>
      </c>
      <c r="AQ37" s="933">
        <f>SUM(AQ9:AQ36)</f>
        <v>10866573.5</v>
      </c>
      <c r="AR37" s="933"/>
      <c r="AS37" s="933">
        <f>SUM(AS9:AS36)</f>
        <v>3855235</v>
      </c>
      <c r="AT37" s="933">
        <f>SUM(AT9:AT36)</f>
        <v>52613</v>
      </c>
      <c r="AU37" s="933">
        <f>SUM(AU9:AU36)</f>
        <v>52613</v>
      </c>
      <c r="AV37" s="933">
        <f>SUM(AV9:AV36)</f>
        <v>105226</v>
      </c>
      <c r="AW37" s="933">
        <f>SUM(AW9:AW36)</f>
        <v>3750009</v>
      </c>
      <c r="AX37" s="933"/>
      <c r="AY37" s="933">
        <f>SUM(AY9:AY36)</f>
        <v>0</v>
      </c>
      <c r="AZ37" s="933">
        <f>SUM(AZ9:AZ36)</f>
        <v>0</v>
      </c>
      <c r="BA37" s="933">
        <f>SUM(BA9:BA36)</f>
        <v>0</v>
      </c>
      <c r="BB37" s="933">
        <f>SUM(BB9:BB36)</f>
        <v>0</v>
      </c>
      <c r="BC37" s="933">
        <f>SUM(BC9:BC36)</f>
        <v>0</v>
      </c>
      <c r="BD37" s="933"/>
      <c r="BE37" s="933">
        <f>SUM(BE9:BE36)</f>
        <v>0</v>
      </c>
      <c r="BF37" s="933">
        <f>SUM(BF9:BF36)</f>
        <v>0</v>
      </c>
      <c r="BG37" s="933">
        <f>SUM(BG9:BG36)</f>
        <v>0</v>
      </c>
      <c r="BH37" s="933">
        <f>SUM(BH9:BH36)</f>
        <v>0</v>
      </c>
      <c r="BI37" s="933">
        <f>SUM(BI9:BI36)</f>
        <v>0</v>
      </c>
      <c r="BJ37" s="933"/>
      <c r="BK37" s="933">
        <f>SUM(BK9:BK36)</f>
        <v>0</v>
      </c>
      <c r="BL37" s="933">
        <f>SUM(BL9:BL36)</f>
        <v>0</v>
      </c>
      <c r="BM37" s="933">
        <f>SUM(BM9:BM36)</f>
        <v>0</v>
      </c>
      <c r="BN37" s="933">
        <f>SUM(BN9:BN36)</f>
        <v>0</v>
      </c>
      <c r="BO37" s="933">
        <f>SUM(BO9:BO36)</f>
        <v>0</v>
      </c>
      <c r="BP37" s="933"/>
      <c r="BQ37" s="933">
        <f>SUM(BQ9:BQ36)</f>
        <v>0</v>
      </c>
      <c r="BR37" s="933">
        <f>SUM(BR9:BR36)</f>
        <v>0</v>
      </c>
      <c r="BS37" s="933">
        <f>SUM(BS9:BS36)</f>
        <v>0</v>
      </c>
      <c r="BT37" s="933">
        <f>SUM(BT9:BT36)</f>
        <v>0</v>
      </c>
      <c r="BU37" s="933">
        <f>SUM(BU9:BU36)</f>
        <v>0</v>
      </c>
      <c r="BV37" s="933"/>
      <c r="BW37" s="794">
        <f>SUM(BW9:BW36)</f>
        <v>49280156</v>
      </c>
      <c r="BX37" s="940">
        <f>SUM(BX9:BX36)</f>
        <v>1066395.22</v>
      </c>
      <c r="BY37" s="940">
        <f>SUM(BY9:BY36)</f>
        <v>1066395.23</v>
      </c>
      <c r="BZ37" s="795">
        <f>SUM(BZ9:BZ36)</f>
        <v>2132790.4500000002</v>
      </c>
      <c r="CA37" s="941">
        <f>SUM(CA9:CA36)</f>
        <v>47147365.549999997</v>
      </c>
      <c r="CB37" s="514"/>
    </row>
    <row r="38" spans="1:82" s="532" customFormat="1" ht="12" customHeight="1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514"/>
    </row>
    <row r="39" spans="1:82" s="46" customFormat="1" ht="21" x14ac:dyDescent="0.45">
      <c r="B39" s="920" t="s">
        <v>36</v>
      </c>
      <c r="C39" s="921">
        <f t="shared" ref="C39:BD39" si="27">SUM(C9+C10+C11+C12+C13+C21+C22+C23+C24+C27+C29+C32+C33+C34)</f>
        <v>139800</v>
      </c>
      <c r="D39" s="921">
        <f t="shared" si="27"/>
        <v>6990</v>
      </c>
      <c r="E39" s="921">
        <f t="shared" si="27"/>
        <v>6990</v>
      </c>
      <c r="F39" s="921">
        <f t="shared" si="27"/>
        <v>13980</v>
      </c>
      <c r="G39" s="921">
        <f t="shared" si="27"/>
        <v>125820</v>
      </c>
      <c r="H39" s="921">
        <f t="shared" si="27"/>
        <v>0</v>
      </c>
      <c r="I39" s="921">
        <f t="shared" si="27"/>
        <v>518980</v>
      </c>
      <c r="J39" s="921">
        <f t="shared" si="27"/>
        <v>25949</v>
      </c>
      <c r="K39" s="921">
        <f t="shared" si="27"/>
        <v>25949</v>
      </c>
      <c r="L39" s="921">
        <f t="shared" si="27"/>
        <v>51898</v>
      </c>
      <c r="M39" s="921">
        <f t="shared" si="27"/>
        <v>467082</v>
      </c>
      <c r="N39" s="921">
        <f t="shared" si="27"/>
        <v>0</v>
      </c>
      <c r="O39" s="921">
        <f t="shared" si="27"/>
        <v>5590700</v>
      </c>
      <c r="P39" s="921">
        <f t="shared" si="27"/>
        <v>248910</v>
      </c>
      <c r="Q39" s="921">
        <f t="shared" si="27"/>
        <v>248910</v>
      </c>
      <c r="R39" s="921">
        <f t="shared" si="27"/>
        <v>497820</v>
      </c>
      <c r="S39" s="921">
        <f t="shared" si="27"/>
        <v>5092880</v>
      </c>
      <c r="T39" s="921">
        <f t="shared" si="27"/>
        <v>0</v>
      </c>
      <c r="U39" s="921">
        <f t="shared" si="27"/>
        <v>1162975</v>
      </c>
      <c r="V39" s="921">
        <f t="shared" si="27"/>
        <v>57352.869999999995</v>
      </c>
      <c r="W39" s="921">
        <f t="shared" si="27"/>
        <v>57352.880000000005</v>
      </c>
      <c r="X39" s="921">
        <f t="shared" si="27"/>
        <v>114705.75</v>
      </c>
      <c r="Y39" s="921">
        <f t="shared" si="27"/>
        <v>1048269.25</v>
      </c>
      <c r="Z39" s="921">
        <f t="shared" si="27"/>
        <v>0</v>
      </c>
      <c r="AA39" s="921">
        <f t="shared" si="27"/>
        <v>899200</v>
      </c>
      <c r="AB39" s="921">
        <f t="shared" si="27"/>
        <v>44960</v>
      </c>
      <c r="AC39" s="921">
        <f t="shared" si="27"/>
        <v>44960</v>
      </c>
      <c r="AD39" s="921">
        <f t="shared" si="27"/>
        <v>89920</v>
      </c>
      <c r="AE39" s="921">
        <f t="shared" si="27"/>
        <v>809280</v>
      </c>
      <c r="AF39" s="921">
        <f t="shared" si="27"/>
        <v>0</v>
      </c>
      <c r="AG39" s="921">
        <f t="shared" si="27"/>
        <v>1523000</v>
      </c>
      <c r="AH39" s="921">
        <f t="shared" si="27"/>
        <v>74534</v>
      </c>
      <c r="AI39" s="921">
        <f t="shared" si="27"/>
        <v>74534</v>
      </c>
      <c r="AJ39" s="921">
        <f t="shared" si="27"/>
        <v>149068</v>
      </c>
      <c r="AK39" s="921">
        <f t="shared" si="27"/>
        <v>1373932</v>
      </c>
      <c r="AL39" s="921">
        <f t="shared" si="27"/>
        <v>0</v>
      </c>
      <c r="AM39" s="921">
        <f t="shared" si="27"/>
        <v>3061890</v>
      </c>
      <c r="AN39" s="921">
        <f t="shared" si="27"/>
        <v>149245.75</v>
      </c>
      <c r="AO39" s="921">
        <f t="shared" si="27"/>
        <v>149245.75</v>
      </c>
      <c r="AP39" s="921">
        <f t="shared" si="27"/>
        <v>298491.5</v>
      </c>
      <c r="AQ39" s="921">
        <f t="shared" si="27"/>
        <v>2763398.5</v>
      </c>
      <c r="AR39" s="921">
        <f t="shared" si="27"/>
        <v>0</v>
      </c>
      <c r="AS39" s="921">
        <f t="shared" si="27"/>
        <v>976935</v>
      </c>
      <c r="AT39" s="921">
        <f t="shared" si="27"/>
        <v>46878</v>
      </c>
      <c r="AU39" s="921">
        <f t="shared" si="27"/>
        <v>46878</v>
      </c>
      <c r="AV39" s="921">
        <f t="shared" si="27"/>
        <v>93756</v>
      </c>
      <c r="AW39" s="921">
        <f t="shared" si="27"/>
        <v>883179</v>
      </c>
      <c r="AX39" s="921">
        <f t="shared" si="27"/>
        <v>0</v>
      </c>
      <c r="AY39" s="921">
        <f t="shared" si="27"/>
        <v>0</v>
      </c>
      <c r="AZ39" s="921">
        <f t="shared" si="27"/>
        <v>0</v>
      </c>
      <c r="BA39" s="921">
        <f t="shared" si="27"/>
        <v>0</v>
      </c>
      <c r="BB39" s="921">
        <f t="shared" si="27"/>
        <v>0</v>
      </c>
      <c r="BC39" s="921">
        <f t="shared" si="27"/>
        <v>0</v>
      </c>
      <c r="BD39" s="921">
        <f t="shared" si="27"/>
        <v>0</v>
      </c>
      <c r="BE39" s="921">
        <f>SUM(BE9+BE10+BE11+BE12+BE13+BE21+BE22+BE23+BE24+BE27+BE29+BE32+BE33+BE34)</f>
        <v>0</v>
      </c>
      <c r="BF39" s="921">
        <f t="shared" ref="BF39:CA39" si="28">SUM(BF9+BF10+BF11+BF12+BF13+BF21+BF22+BF23+BF24+BF27+BF29+BF32+BF33+BF34)</f>
        <v>0</v>
      </c>
      <c r="BG39" s="921">
        <f t="shared" si="28"/>
        <v>0</v>
      </c>
      <c r="BH39" s="921">
        <f t="shared" si="28"/>
        <v>0</v>
      </c>
      <c r="BI39" s="921">
        <f t="shared" si="28"/>
        <v>0</v>
      </c>
      <c r="BJ39" s="921">
        <f t="shared" si="28"/>
        <v>0</v>
      </c>
      <c r="BK39" s="921">
        <f t="shared" si="28"/>
        <v>0</v>
      </c>
      <c r="BL39" s="921">
        <f t="shared" si="28"/>
        <v>0</v>
      </c>
      <c r="BM39" s="921">
        <f t="shared" si="28"/>
        <v>0</v>
      </c>
      <c r="BN39" s="921">
        <f t="shared" si="28"/>
        <v>0</v>
      </c>
      <c r="BO39" s="921">
        <f t="shared" si="28"/>
        <v>0</v>
      </c>
      <c r="BP39" s="921">
        <f t="shared" si="28"/>
        <v>0</v>
      </c>
      <c r="BQ39" s="921">
        <f t="shared" si="28"/>
        <v>0</v>
      </c>
      <c r="BR39" s="921">
        <f t="shared" si="28"/>
        <v>0</v>
      </c>
      <c r="BS39" s="921">
        <f t="shared" si="28"/>
        <v>0</v>
      </c>
      <c r="BT39" s="921">
        <f t="shared" si="28"/>
        <v>0</v>
      </c>
      <c r="BU39" s="921">
        <f t="shared" si="28"/>
        <v>0</v>
      </c>
      <c r="BV39" s="921">
        <f t="shared" si="28"/>
        <v>0</v>
      </c>
      <c r="BW39" s="921">
        <f>SUM(BW9+BW10+BW11+BW12+BW13+BW21+BW22+BW23+BW24+BW27+BW29+BW32+BW33+BW34)</f>
        <v>13873480</v>
      </c>
      <c r="BX39" s="921">
        <f t="shared" si="28"/>
        <v>654819.62</v>
      </c>
      <c r="BY39" s="921">
        <f t="shared" si="28"/>
        <v>654819.63</v>
      </c>
      <c r="BZ39" s="921">
        <f t="shared" si="28"/>
        <v>1309639.25</v>
      </c>
      <c r="CA39" s="921">
        <f t="shared" si="28"/>
        <v>12563840.75</v>
      </c>
      <c r="CB39" s="934"/>
    </row>
    <row r="40" spans="1:82" s="46" customFormat="1" ht="21" x14ac:dyDescent="0.45">
      <c r="B40" s="920" t="s">
        <v>63</v>
      </c>
      <c r="C40" s="921">
        <f t="shared" ref="C40:BN40" si="29">SUM(C14+C15+C16+C17+C18+C19+C20+C25+C26+C28+C30+C31+C36)</f>
        <v>192660</v>
      </c>
      <c r="D40" s="921">
        <f t="shared" si="29"/>
        <v>9633</v>
      </c>
      <c r="E40" s="921">
        <f t="shared" si="29"/>
        <v>9633</v>
      </c>
      <c r="F40" s="921">
        <f t="shared" si="29"/>
        <v>19266</v>
      </c>
      <c r="G40" s="921">
        <f t="shared" si="29"/>
        <v>173394</v>
      </c>
      <c r="H40" s="921">
        <f t="shared" si="29"/>
        <v>0</v>
      </c>
      <c r="I40" s="921">
        <f t="shared" si="29"/>
        <v>190191</v>
      </c>
      <c r="J40" s="921">
        <f t="shared" si="29"/>
        <v>9509.5499999999993</v>
      </c>
      <c r="K40" s="921">
        <f t="shared" si="29"/>
        <v>9509.5499999999993</v>
      </c>
      <c r="L40" s="921">
        <f t="shared" si="29"/>
        <v>19019.099999999999</v>
      </c>
      <c r="M40" s="921">
        <f t="shared" si="29"/>
        <v>171171.9</v>
      </c>
      <c r="N40" s="921">
        <f t="shared" si="29"/>
        <v>0</v>
      </c>
      <c r="O40" s="921">
        <f t="shared" si="29"/>
        <v>227500</v>
      </c>
      <c r="P40" s="921">
        <f t="shared" si="29"/>
        <v>11375</v>
      </c>
      <c r="Q40" s="921">
        <f t="shared" si="29"/>
        <v>11375</v>
      </c>
      <c r="R40" s="921">
        <f t="shared" si="29"/>
        <v>22750</v>
      </c>
      <c r="S40" s="921">
        <f t="shared" si="29"/>
        <v>204750</v>
      </c>
      <c r="T40" s="921">
        <f t="shared" si="29"/>
        <v>0</v>
      </c>
      <c r="U40" s="921">
        <f t="shared" si="29"/>
        <v>310500</v>
      </c>
      <c r="V40" s="921">
        <f t="shared" si="29"/>
        <v>15525</v>
      </c>
      <c r="W40" s="921">
        <f t="shared" si="29"/>
        <v>15525</v>
      </c>
      <c r="X40" s="921">
        <f t="shared" si="29"/>
        <v>31050</v>
      </c>
      <c r="Y40" s="921">
        <f t="shared" si="29"/>
        <v>279450</v>
      </c>
      <c r="Z40" s="921">
        <f t="shared" si="29"/>
        <v>0</v>
      </c>
      <c r="AA40" s="921">
        <f t="shared" si="29"/>
        <v>6568650</v>
      </c>
      <c r="AB40" s="921">
        <f t="shared" si="29"/>
        <v>271406.8</v>
      </c>
      <c r="AC40" s="921">
        <f t="shared" si="29"/>
        <v>271406.8</v>
      </c>
      <c r="AD40" s="921">
        <f t="shared" si="29"/>
        <v>542813.6</v>
      </c>
      <c r="AE40" s="921">
        <f t="shared" si="29"/>
        <v>6025836.4000000004</v>
      </c>
      <c r="AF40" s="921">
        <f t="shared" si="29"/>
        <v>0</v>
      </c>
      <c r="AG40" s="921">
        <f t="shared" si="29"/>
        <v>1192925</v>
      </c>
      <c r="AH40" s="921">
        <f t="shared" si="29"/>
        <v>59153.75</v>
      </c>
      <c r="AI40" s="921">
        <f t="shared" si="29"/>
        <v>59153.75</v>
      </c>
      <c r="AJ40" s="921">
        <f t="shared" si="29"/>
        <v>118307.5</v>
      </c>
      <c r="AK40" s="921">
        <f t="shared" si="29"/>
        <v>1074617.5</v>
      </c>
      <c r="AL40" s="921">
        <f t="shared" si="29"/>
        <v>0</v>
      </c>
      <c r="AM40" s="921">
        <f t="shared" si="29"/>
        <v>471350</v>
      </c>
      <c r="AN40" s="921">
        <f t="shared" si="29"/>
        <v>29237.5</v>
      </c>
      <c r="AO40" s="921">
        <f t="shared" si="29"/>
        <v>29237.5</v>
      </c>
      <c r="AP40" s="921">
        <f t="shared" si="29"/>
        <v>58475</v>
      </c>
      <c r="AQ40" s="921">
        <f t="shared" si="29"/>
        <v>412875</v>
      </c>
      <c r="AR40" s="921">
        <f t="shared" si="29"/>
        <v>0</v>
      </c>
      <c r="AS40" s="921">
        <f t="shared" si="29"/>
        <v>114700</v>
      </c>
      <c r="AT40" s="921">
        <f t="shared" si="29"/>
        <v>5735</v>
      </c>
      <c r="AU40" s="921">
        <f t="shared" si="29"/>
        <v>5735</v>
      </c>
      <c r="AV40" s="921">
        <f t="shared" si="29"/>
        <v>11470</v>
      </c>
      <c r="AW40" s="921">
        <f t="shared" si="29"/>
        <v>103230</v>
      </c>
      <c r="AX40" s="921">
        <f t="shared" si="29"/>
        <v>0</v>
      </c>
      <c r="AY40" s="921">
        <f t="shared" si="29"/>
        <v>0</v>
      </c>
      <c r="AZ40" s="921">
        <f t="shared" si="29"/>
        <v>0</v>
      </c>
      <c r="BA40" s="921">
        <f t="shared" si="29"/>
        <v>0</v>
      </c>
      <c r="BB40" s="921">
        <f t="shared" si="29"/>
        <v>0</v>
      </c>
      <c r="BC40" s="921">
        <f t="shared" si="29"/>
        <v>0</v>
      </c>
      <c r="BD40" s="921">
        <f t="shared" si="29"/>
        <v>0</v>
      </c>
      <c r="BE40" s="921">
        <f t="shared" si="29"/>
        <v>0</v>
      </c>
      <c r="BF40" s="921">
        <f t="shared" si="29"/>
        <v>0</v>
      </c>
      <c r="BG40" s="921">
        <f t="shared" si="29"/>
        <v>0</v>
      </c>
      <c r="BH40" s="921">
        <f t="shared" si="29"/>
        <v>0</v>
      </c>
      <c r="BI40" s="921">
        <f t="shared" si="29"/>
        <v>0</v>
      </c>
      <c r="BJ40" s="921">
        <f t="shared" si="29"/>
        <v>0</v>
      </c>
      <c r="BK40" s="921">
        <f t="shared" si="29"/>
        <v>0</v>
      </c>
      <c r="BL40" s="921">
        <f t="shared" si="29"/>
        <v>0</v>
      </c>
      <c r="BM40" s="921">
        <f t="shared" si="29"/>
        <v>0</v>
      </c>
      <c r="BN40" s="921">
        <f t="shared" si="29"/>
        <v>0</v>
      </c>
      <c r="BO40" s="921">
        <f t="shared" ref="BO40:CA40" si="30">SUM(BO14+BO15+BO16+BO17+BO18+BO19+BO20+BO25+BO26+BO28+BO30+BO31+BO36)</f>
        <v>0</v>
      </c>
      <c r="BP40" s="921">
        <f t="shared" si="30"/>
        <v>0</v>
      </c>
      <c r="BQ40" s="921">
        <f t="shared" si="30"/>
        <v>0</v>
      </c>
      <c r="BR40" s="921">
        <f t="shared" si="30"/>
        <v>0</v>
      </c>
      <c r="BS40" s="921">
        <f t="shared" si="30"/>
        <v>0</v>
      </c>
      <c r="BT40" s="921">
        <f t="shared" si="30"/>
        <v>0</v>
      </c>
      <c r="BU40" s="921">
        <f t="shared" si="30"/>
        <v>0</v>
      </c>
      <c r="BV40" s="921">
        <f t="shared" si="30"/>
        <v>0</v>
      </c>
      <c r="BW40" s="921">
        <f t="shared" si="30"/>
        <v>9268476</v>
      </c>
      <c r="BX40" s="921">
        <f t="shared" si="30"/>
        <v>411575.6</v>
      </c>
      <c r="BY40" s="921">
        <f t="shared" si="30"/>
        <v>411575.6</v>
      </c>
      <c r="BZ40" s="921">
        <f t="shared" si="30"/>
        <v>823151.2</v>
      </c>
      <c r="CA40" s="921">
        <f t="shared" si="30"/>
        <v>8445324.8000000007</v>
      </c>
      <c r="CB40" s="934"/>
    </row>
    <row r="41" spans="1:82" s="46" customFormat="1" ht="21" x14ac:dyDescent="0.45">
      <c r="B41" s="920" t="s">
        <v>6645</v>
      </c>
      <c r="C41" s="921">
        <f t="shared" ref="C41:BD41" si="31">SUM(C35)</f>
        <v>808500</v>
      </c>
      <c r="D41" s="921">
        <f t="shared" si="31"/>
        <v>0</v>
      </c>
      <c r="E41" s="921">
        <f t="shared" si="31"/>
        <v>0</v>
      </c>
      <c r="F41" s="921">
        <f t="shared" si="31"/>
        <v>0</v>
      </c>
      <c r="G41" s="921">
        <f t="shared" si="31"/>
        <v>808500</v>
      </c>
      <c r="H41" s="921">
        <f t="shared" si="31"/>
        <v>0</v>
      </c>
      <c r="I41" s="921">
        <f t="shared" si="31"/>
        <v>4434500</v>
      </c>
      <c r="J41" s="921">
        <f t="shared" si="31"/>
        <v>0</v>
      </c>
      <c r="K41" s="921">
        <f t="shared" si="31"/>
        <v>0</v>
      </c>
      <c r="L41" s="921">
        <f t="shared" si="31"/>
        <v>0</v>
      </c>
      <c r="M41" s="921">
        <f t="shared" si="31"/>
        <v>4434500</v>
      </c>
      <c r="N41" s="921">
        <f t="shared" si="31"/>
        <v>0</v>
      </c>
      <c r="O41" s="921">
        <f t="shared" si="31"/>
        <v>1983800</v>
      </c>
      <c r="P41" s="921">
        <f t="shared" si="31"/>
        <v>0</v>
      </c>
      <c r="Q41" s="921">
        <f t="shared" si="31"/>
        <v>0</v>
      </c>
      <c r="R41" s="921">
        <f t="shared" si="31"/>
        <v>0</v>
      </c>
      <c r="S41" s="921">
        <f t="shared" si="31"/>
        <v>1983800</v>
      </c>
      <c r="T41" s="921">
        <f t="shared" si="31"/>
        <v>0</v>
      </c>
      <c r="U41" s="921">
        <f t="shared" si="31"/>
        <v>2848900</v>
      </c>
      <c r="V41" s="921">
        <f t="shared" si="31"/>
        <v>0</v>
      </c>
      <c r="W41" s="921">
        <f t="shared" si="31"/>
        <v>0</v>
      </c>
      <c r="X41" s="921">
        <f t="shared" si="31"/>
        <v>0</v>
      </c>
      <c r="Y41" s="921">
        <f t="shared" si="31"/>
        <v>2848900</v>
      </c>
      <c r="Z41" s="921">
        <f t="shared" si="31"/>
        <v>0</v>
      </c>
      <c r="AA41" s="921">
        <f t="shared" si="31"/>
        <v>2856700</v>
      </c>
      <c r="AB41" s="921">
        <f t="shared" si="31"/>
        <v>0</v>
      </c>
      <c r="AC41" s="921">
        <f t="shared" si="31"/>
        <v>0</v>
      </c>
      <c r="AD41" s="921">
        <f t="shared" si="31"/>
        <v>0</v>
      </c>
      <c r="AE41" s="921">
        <f t="shared" si="31"/>
        <v>2856700</v>
      </c>
      <c r="AF41" s="921">
        <f t="shared" si="31"/>
        <v>0</v>
      </c>
      <c r="AG41" s="921">
        <f t="shared" si="31"/>
        <v>2751900</v>
      </c>
      <c r="AH41" s="921">
        <f t="shared" si="31"/>
        <v>0</v>
      </c>
      <c r="AI41" s="921">
        <f t="shared" si="31"/>
        <v>0</v>
      </c>
      <c r="AJ41" s="921">
        <f t="shared" si="31"/>
        <v>0</v>
      </c>
      <c r="AK41" s="921">
        <f t="shared" si="31"/>
        <v>2751900</v>
      </c>
      <c r="AL41" s="921">
        <f t="shared" si="31"/>
        <v>0</v>
      </c>
      <c r="AM41" s="921">
        <f t="shared" si="31"/>
        <v>7690300</v>
      </c>
      <c r="AN41" s="921">
        <f t="shared" si="31"/>
        <v>0</v>
      </c>
      <c r="AO41" s="921">
        <f t="shared" si="31"/>
        <v>0</v>
      </c>
      <c r="AP41" s="921">
        <f t="shared" si="31"/>
        <v>0</v>
      </c>
      <c r="AQ41" s="921">
        <f t="shared" si="31"/>
        <v>7690300</v>
      </c>
      <c r="AR41" s="921">
        <f t="shared" si="31"/>
        <v>0</v>
      </c>
      <c r="AS41" s="921">
        <f t="shared" si="31"/>
        <v>2763600</v>
      </c>
      <c r="AT41" s="921">
        <f t="shared" si="31"/>
        <v>0</v>
      </c>
      <c r="AU41" s="921">
        <f t="shared" si="31"/>
        <v>0</v>
      </c>
      <c r="AV41" s="921">
        <f t="shared" si="31"/>
        <v>0</v>
      </c>
      <c r="AW41" s="921">
        <f t="shared" si="31"/>
        <v>2763600</v>
      </c>
      <c r="AX41" s="921">
        <f t="shared" si="31"/>
        <v>0</v>
      </c>
      <c r="AY41" s="921">
        <f t="shared" si="31"/>
        <v>0</v>
      </c>
      <c r="AZ41" s="921">
        <f t="shared" si="31"/>
        <v>0</v>
      </c>
      <c r="BA41" s="921">
        <f t="shared" si="31"/>
        <v>0</v>
      </c>
      <c r="BB41" s="921">
        <f t="shared" si="31"/>
        <v>0</v>
      </c>
      <c r="BC41" s="921">
        <f t="shared" si="31"/>
        <v>0</v>
      </c>
      <c r="BD41" s="921">
        <f t="shared" si="31"/>
        <v>0</v>
      </c>
      <c r="BE41" s="921">
        <f>SUM(BE35)</f>
        <v>0</v>
      </c>
      <c r="BF41" s="921">
        <f t="shared" ref="BF41:CA41" si="32">SUM(BF35)</f>
        <v>0</v>
      </c>
      <c r="BG41" s="921">
        <f t="shared" si="32"/>
        <v>0</v>
      </c>
      <c r="BH41" s="921">
        <f t="shared" si="32"/>
        <v>0</v>
      </c>
      <c r="BI41" s="921">
        <f t="shared" si="32"/>
        <v>0</v>
      </c>
      <c r="BJ41" s="921">
        <f t="shared" si="32"/>
        <v>0</v>
      </c>
      <c r="BK41" s="921">
        <f t="shared" si="32"/>
        <v>0</v>
      </c>
      <c r="BL41" s="921">
        <f t="shared" si="32"/>
        <v>0</v>
      </c>
      <c r="BM41" s="921">
        <f t="shared" si="32"/>
        <v>0</v>
      </c>
      <c r="BN41" s="921">
        <f t="shared" si="32"/>
        <v>0</v>
      </c>
      <c r="BO41" s="921">
        <f t="shared" si="32"/>
        <v>0</v>
      </c>
      <c r="BP41" s="921">
        <f t="shared" si="32"/>
        <v>0</v>
      </c>
      <c r="BQ41" s="921">
        <f t="shared" si="32"/>
        <v>0</v>
      </c>
      <c r="BR41" s="921">
        <f t="shared" si="32"/>
        <v>0</v>
      </c>
      <c r="BS41" s="921">
        <f t="shared" si="32"/>
        <v>0</v>
      </c>
      <c r="BT41" s="921">
        <f t="shared" si="32"/>
        <v>0</v>
      </c>
      <c r="BU41" s="921">
        <f t="shared" si="32"/>
        <v>0</v>
      </c>
      <c r="BV41" s="921">
        <f t="shared" si="32"/>
        <v>0</v>
      </c>
      <c r="BW41" s="921">
        <f t="shared" si="32"/>
        <v>26138200</v>
      </c>
      <c r="BX41" s="921">
        <f t="shared" si="32"/>
        <v>0</v>
      </c>
      <c r="BY41" s="921">
        <f t="shared" si="32"/>
        <v>0</v>
      </c>
      <c r="BZ41" s="921">
        <f t="shared" si="32"/>
        <v>0</v>
      </c>
      <c r="CA41" s="921">
        <f t="shared" si="32"/>
        <v>26138200</v>
      </c>
      <c r="CB41" s="934"/>
    </row>
    <row r="42" spans="1:82" s="46" customFormat="1" ht="21.75" thickBot="1" x14ac:dyDescent="0.5">
      <c r="B42" s="250"/>
      <c r="C42" s="922">
        <f t="shared" ref="C42:BD42" si="33">SUM(C39:C41)</f>
        <v>1140960</v>
      </c>
      <c r="D42" s="922">
        <f t="shared" si="33"/>
        <v>16623</v>
      </c>
      <c r="E42" s="922">
        <f t="shared" si="33"/>
        <v>16623</v>
      </c>
      <c r="F42" s="922">
        <f t="shared" si="33"/>
        <v>33246</v>
      </c>
      <c r="G42" s="922">
        <f t="shared" si="33"/>
        <v>1107714</v>
      </c>
      <c r="H42" s="922">
        <f t="shared" si="33"/>
        <v>0</v>
      </c>
      <c r="I42" s="922">
        <f t="shared" si="33"/>
        <v>5143671</v>
      </c>
      <c r="J42" s="922">
        <f t="shared" si="33"/>
        <v>35458.550000000003</v>
      </c>
      <c r="K42" s="922">
        <f t="shared" si="33"/>
        <v>35458.550000000003</v>
      </c>
      <c r="L42" s="922">
        <f t="shared" si="33"/>
        <v>70917.100000000006</v>
      </c>
      <c r="M42" s="922">
        <f t="shared" si="33"/>
        <v>5072753.9000000004</v>
      </c>
      <c r="N42" s="922">
        <f t="shared" si="33"/>
        <v>0</v>
      </c>
      <c r="O42" s="922">
        <f t="shared" si="33"/>
        <v>7802000</v>
      </c>
      <c r="P42" s="922">
        <f t="shared" si="33"/>
        <v>260285</v>
      </c>
      <c r="Q42" s="922">
        <f t="shared" si="33"/>
        <v>260285</v>
      </c>
      <c r="R42" s="922">
        <f t="shared" si="33"/>
        <v>520570</v>
      </c>
      <c r="S42" s="922">
        <f t="shared" si="33"/>
        <v>7281430</v>
      </c>
      <c r="T42" s="922">
        <f t="shared" si="33"/>
        <v>0</v>
      </c>
      <c r="U42" s="922">
        <f t="shared" si="33"/>
        <v>4322375</v>
      </c>
      <c r="V42" s="922">
        <f t="shared" si="33"/>
        <v>72877.87</v>
      </c>
      <c r="W42" s="922">
        <f t="shared" si="33"/>
        <v>72877.88</v>
      </c>
      <c r="X42" s="922">
        <f t="shared" si="33"/>
        <v>145755.75</v>
      </c>
      <c r="Y42" s="922">
        <f t="shared" si="33"/>
        <v>4176619.25</v>
      </c>
      <c r="Z42" s="922">
        <f t="shared" si="33"/>
        <v>0</v>
      </c>
      <c r="AA42" s="922">
        <f t="shared" si="33"/>
        <v>10324550</v>
      </c>
      <c r="AB42" s="922">
        <f t="shared" si="33"/>
        <v>316366.8</v>
      </c>
      <c r="AC42" s="922">
        <f t="shared" si="33"/>
        <v>316366.8</v>
      </c>
      <c r="AD42" s="922">
        <f t="shared" si="33"/>
        <v>632733.6</v>
      </c>
      <c r="AE42" s="922">
        <f t="shared" si="33"/>
        <v>9691816.4000000004</v>
      </c>
      <c r="AF42" s="922">
        <f t="shared" si="33"/>
        <v>0</v>
      </c>
      <c r="AG42" s="922">
        <f t="shared" si="33"/>
        <v>5467825</v>
      </c>
      <c r="AH42" s="922">
        <f t="shared" si="33"/>
        <v>133687.75</v>
      </c>
      <c r="AI42" s="922">
        <f t="shared" si="33"/>
        <v>133687.75</v>
      </c>
      <c r="AJ42" s="922">
        <f t="shared" si="33"/>
        <v>267375.5</v>
      </c>
      <c r="AK42" s="922">
        <f t="shared" si="33"/>
        <v>5200449.5</v>
      </c>
      <c r="AL42" s="922">
        <f t="shared" si="33"/>
        <v>0</v>
      </c>
      <c r="AM42" s="922">
        <f t="shared" si="33"/>
        <v>11223540</v>
      </c>
      <c r="AN42" s="922">
        <f t="shared" si="33"/>
        <v>178483.25</v>
      </c>
      <c r="AO42" s="922">
        <f t="shared" si="33"/>
        <v>178483.25</v>
      </c>
      <c r="AP42" s="922">
        <f t="shared" si="33"/>
        <v>356966.5</v>
      </c>
      <c r="AQ42" s="922">
        <f t="shared" si="33"/>
        <v>10866573.5</v>
      </c>
      <c r="AR42" s="922">
        <f t="shared" si="33"/>
        <v>0</v>
      </c>
      <c r="AS42" s="922">
        <f t="shared" si="33"/>
        <v>3855235</v>
      </c>
      <c r="AT42" s="922">
        <f t="shared" si="33"/>
        <v>52613</v>
      </c>
      <c r="AU42" s="922">
        <f t="shared" si="33"/>
        <v>52613</v>
      </c>
      <c r="AV42" s="922">
        <f t="shared" si="33"/>
        <v>105226</v>
      </c>
      <c r="AW42" s="922">
        <f t="shared" si="33"/>
        <v>3750009</v>
      </c>
      <c r="AX42" s="922">
        <f t="shared" si="33"/>
        <v>0</v>
      </c>
      <c r="AY42" s="922">
        <f t="shared" si="33"/>
        <v>0</v>
      </c>
      <c r="AZ42" s="922">
        <f t="shared" si="33"/>
        <v>0</v>
      </c>
      <c r="BA42" s="922">
        <f t="shared" si="33"/>
        <v>0</v>
      </c>
      <c r="BB42" s="922">
        <f t="shared" si="33"/>
        <v>0</v>
      </c>
      <c r="BC42" s="922">
        <f t="shared" si="33"/>
        <v>0</v>
      </c>
      <c r="BD42" s="922">
        <f t="shared" si="33"/>
        <v>0</v>
      </c>
      <c r="BE42" s="922">
        <f>SUM(BE39:BE41)</f>
        <v>0</v>
      </c>
      <c r="BF42" s="922">
        <f>SUM(BF39:BF41)</f>
        <v>0</v>
      </c>
      <c r="BG42" s="922">
        <f>SUM(BG39:BG41)</f>
        <v>0</v>
      </c>
      <c r="BH42" s="922">
        <f>SUM(BH39:BH41)</f>
        <v>0</v>
      </c>
      <c r="BI42" s="922">
        <f t="shared" ref="BI42:CA42" si="34">SUM(BI39:BI41)</f>
        <v>0</v>
      </c>
      <c r="BJ42" s="922">
        <f t="shared" si="34"/>
        <v>0</v>
      </c>
      <c r="BK42" s="922">
        <f t="shared" si="34"/>
        <v>0</v>
      </c>
      <c r="BL42" s="922">
        <f t="shared" si="34"/>
        <v>0</v>
      </c>
      <c r="BM42" s="922">
        <f t="shared" si="34"/>
        <v>0</v>
      </c>
      <c r="BN42" s="922">
        <f t="shared" si="34"/>
        <v>0</v>
      </c>
      <c r="BO42" s="922">
        <f t="shared" si="34"/>
        <v>0</v>
      </c>
      <c r="BP42" s="922">
        <f t="shared" si="34"/>
        <v>0</v>
      </c>
      <c r="BQ42" s="922">
        <f t="shared" si="34"/>
        <v>0</v>
      </c>
      <c r="BR42" s="922">
        <f t="shared" si="34"/>
        <v>0</v>
      </c>
      <c r="BS42" s="922">
        <f t="shared" si="34"/>
        <v>0</v>
      </c>
      <c r="BT42" s="922">
        <f t="shared" si="34"/>
        <v>0</v>
      </c>
      <c r="BU42" s="922">
        <f t="shared" si="34"/>
        <v>0</v>
      </c>
      <c r="BV42" s="922">
        <f t="shared" si="34"/>
        <v>0</v>
      </c>
      <c r="BW42" s="922">
        <f>SUM(BW39:BW41)</f>
        <v>49280156</v>
      </c>
      <c r="BX42" s="922">
        <f t="shared" si="34"/>
        <v>1066395.22</v>
      </c>
      <c r="BY42" s="922">
        <f t="shared" si="34"/>
        <v>1066395.23</v>
      </c>
      <c r="BZ42" s="922">
        <f t="shared" si="34"/>
        <v>2132790.4500000002</v>
      </c>
      <c r="CA42" s="922">
        <f t="shared" si="34"/>
        <v>47147365.549999997</v>
      </c>
      <c r="CB42" s="176"/>
    </row>
    <row r="43" spans="1:82" s="46" customFormat="1" ht="12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>
        <f t="shared" ref="BV43:CA43" si="35">SUM(BV37-BV42)</f>
        <v>0</v>
      </c>
      <c r="BW43" s="924">
        <f t="shared" si="35"/>
        <v>0</v>
      </c>
      <c r="BX43" s="924">
        <f t="shared" si="35"/>
        <v>0</v>
      </c>
      <c r="BY43" s="924">
        <f t="shared" si="35"/>
        <v>0</v>
      </c>
      <c r="BZ43" s="924">
        <f t="shared" si="35"/>
        <v>0</v>
      </c>
      <c r="CA43" s="924">
        <f t="shared" si="35"/>
        <v>0</v>
      </c>
      <c r="CB43" s="176"/>
    </row>
    <row r="44" spans="1:82" ht="24.75" customHeight="1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W44" s="926" t="s">
        <v>5883</v>
      </c>
      <c r="BX44" s="926"/>
      <c r="BY44" s="926"/>
      <c r="BZ44" s="926"/>
      <c r="CA44" s="926"/>
    </row>
    <row r="45" spans="1:82" ht="24.75" customHeight="1" x14ac:dyDescent="0.55000000000000004">
      <c r="B45" s="538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W45" s="927" t="s">
        <v>6557</v>
      </c>
      <c r="BX45" s="926"/>
      <c r="BY45" s="926"/>
      <c r="BZ45" s="926"/>
      <c r="CA45" s="926">
        <f>SUM(BW37)</f>
        <v>49280156</v>
      </c>
    </row>
    <row r="46" spans="1:82" ht="24.75" customHeight="1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W46" s="928" t="s">
        <v>100</v>
      </c>
      <c r="BX46" s="926"/>
      <c r="BY46" s="926"/>
      <c r="BZ46" s="926"/>
      <c r="CA46" s="926">
        <f>SUM(BZ47:BZ48)</f>
        <v>2132790.4500000002</v>
      </c>
    </row>
    <row r="47" spans="1:82" ht="24.75" customHeight="1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W47" s="935" t="s">
        <v>6646</v>
      </c>
      <c r="BX47" s="927"/>
      <c r="BY47" s="926"/>
      <c r="BZ47" s="1029">
        <f>SUM(BX37)</f>
        <v>1066395.22</v>
      </c>
      <c r="CA47" s="926"/>
    </row>
    <row r="48" spans="1:82" ht="24.75" customHeight="1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W48" s="935" t="s">
        <v>7654</v>
      </c>
      <c r="BX48" s="927"/>
      <c r="BY48" s="926"/>
      <c r="BZ48" s="1029">
        <f>SUM(BY37)</f>
        <v>1066395.23</v>
      </c>
      <c r="CA48" s="926"/>
    </row>
    <row r="49" spans="1:79" ht="24.75" customHeight="1" thickBot="1" x14ac:dyDescent="0.6">
      <c r="C49" s="422"/>
      <c r="D49" s="407"/>
      <c r="E49" s="407"/>
      <c r="F49" s="407"/>
      <c r="G49" s="407"/>
      <c r="H49" s="406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W49" s="927" t="s">
        <v>6558</v>
      </c>
      <c r="BX49" s="926"/>
      <c r="BY49" s="926"/>
      <c r="BZ49" s="926"/>
      <c r="CA49" s="930">
        <f>SUM(CA45-CA46)</f>
        <v>47147365.549999997</v>
      </c>
    </row>
    <row r="50" spans="1:79" ht="27" thickTop="1" x14ac:dyDescent="0.55000000000000004">
      <c r="B50" s="422" t="s">
        <v>8161</v>
      </c>
      <c r="C50" s="4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9" x14ac:dyDescent="0.55000000000000004">
      <c r="B51" s="422" t="s">
        <v>8162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9" x14ac:dyDescent="0.55000000000000004">
      <c r="A52" s="46"/>
      <c r="B52" s="422" t="s">
        <v>8163</v>
      </c>
      <c r="C52" s="35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9" x14ac:dyDescent="0.55000000000000004">
      <c r="A53" s="46"/>
      <c r="B53" s="422" t="s">
        <v>8046</v>
      </c>
      <c r="C53" s="46"/>
      <c r="D53" s="407"/>
      <c r="E53" s="407"/>
      <c r="F53" s="407"/>
      <c r="G53" s="407"/>
      <c r="H53" s="46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9" x14ac:dyDescent="0.55000000000000004">
      <c r="A54" s="356"/>
      <c r="B54" s="356" t="s">
        <v>8164</v>
      </c>
      <c r="C54" s="72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9" x14ac:dyDescent="0.55000000000000004">
      <c r="A55" s="356"/>
      <c r="B55" s="356" t="s">
        <v>8165</v>
      </c>
    </row>
    <row r="56" spans="1:79" s="979" customFormat="1" x14ac:dyDescent="0.55000000000000004">
      <c r="B56" s="356" t="s">
        <v>8166</v>
      </c>
      <c r="C56" s="981"/>
      <c r="D56" s="981"/>
      <c r="E56" s="981"/>
      <c r="F56" s="981"/>
      <c r="G56" s="981"/>
      <c r="H56" s="981"/>
      <c r="I56" s="981"/>
      <c r="J56" s="981"/>
      <c r="K56" s="981"/>
      <c r="L56" s="981"/>
      <c r="M56" s="981"/>
      <c r="N56" s="981"/>
      <c r="O56" s="981"/>
      <c r="P56" s="981"/>
      <c r="Q56" s="981"/>
      <c r="R56" s="981"/>
      <c r="S56" s="981"/>
      <c r="T56" s="981"/>
      <c r="U56" s="981"/>
      <c r="V56" s="981"/>
      <c r="W56" s="981"/>
      <c r="X56" s="981"/>
      <c r="Y56" s="981"/>
      <c r="Z56" s="981"/>
      <c r="AA56" s="981"/>
      <c r="AB56" s="981"/>
      <c r="AC56" s="981"/>
      <c r="AD56" s="981"/>
      <c r="AE56" s="981"/>
      <c r="AF56" s="981"/>
      <c r="AG56" s="981"/>
      <c r="AH56" s="981"/>
      <c r="AI56" s="981"/>
      <c r="AJ56" s="981"/>
      <c r="AK56" s="981"/>
      <c r="AL56" s="981"/>
      <c r="AM56" s="981"/>
      <c r="AN56" s="981"/>
      <c r="AO56" s="981"/>
      <c r="AP56" s="981"/>
      <c r="AQ56" s="981"/>
      <c r="AR56" s="981"/>
      <c r="AS56" s="981"/>
      <c r="AT56" s="981"/>
      <c r="AU56" s="981"/>
      <c r="AV56" s="981"/>
      <c r="AW56" s="981"/>
      <c r="AX56" s="981"/>
      <c r="AY56" s="981"/>
      <c r="AZ56" s="981"/>
      <c r="BA56" s="981"/>
      <c r="BB56" s="981"/>
      <c r="BC56" s="981"/>
      <c r="BD56" s="981"/>
      <c r="BE56" s="981"/>
      <c r="BF56" s="981"/>
      <c r="BG56" s="981"/>
      <c r="BH56" s="981"/>
      <c r="BI56" s="981"/>
      <c r="BJ56" s="981"/>
      <c r="BK56" s="981"/>
      <c r="BL56" s="981"/>
      <c r="BM56" s="981"/>
      <c r="BN56" s="981"/>
      <c r="BO56" s="981"/>
      <c r="BP56" s="981"/>
      <c r="BQ56" s="981"/>
      <c r="BR56" s="981"/>
      <c r="BS56" s="981"/>
      <c r="BT56" s="981"/>
      <c r="BU56" s="981"/>
      <c r="BV56" s="981"/>
      <c r="BW56" s="982"/>
      <c r="BX56" s="982"/>
      <c r="BY56" s="982"/>
      <c r="BZ56" s="982"/>
      <c r="CA56" s="983"/>
    </row>
    <row r="57" spans="1:79" s="979" customFormat="1" x14ac:dyDescent="0.55000000000000004">
      <c r="A57" s="984"/>
      <c r="B57" s="356" t="s">
        <v>8167</v>
      </c>
      <c r="C57" s="981"/>
      <c r="D57" s="981"/>
      <c r="E57" s="981"/>
      <c r="F57" s="981"/>
      <c r="G57" s="981"/>
      <c r="H57" s="981"/>
      <c r="I57" s="981"/>
      <c r="J57" s="981"/>
      <c r="K57" s="981"/>
      <c r="L57" s="981"/>
      <c r="M57" s="981"/>
      <c r="N57" s="981"/>
      <c r="O57" s="981"/>
      <c r="P57" s="981"/>
      <c r="Q57" s="981"/>
      <c r="R57" s="981"/>
      <c r="S57" s="981"/>
      <c r="T57" s="981"/>
      <c r="U57" s="981"/>
      <c r="V57" s="981"/>
      <c r="W57" s="981"/>
      <c r="X57" s="981"/>
      <c r="Y57" s="981"/>
      <c r="Z57" s="981"/>
      <c r="AA57" s="981"/>
      <c r="AB57" s="981"/>
      <c r="AC57" s="981"/>
      <c r="AD57" s="981"/>
      <c r="AE57" s="981"/>
      <c r="AF57" s="981"/>
      <c r="AG57" s="981"/>
      <c r="AH57" s="981"/>
      <c r="AI57" s="981"/>
      <c r="AJ57" s="981"/>
      <c r="AK57" s="981"/>
      <c r="AL57" s="981"/>
      <c r="AM57" s="981"/>
      <c r="AN57" s="981"/>
      <c r="AO57" s="981"/>
      <c r="AP57" s="981"/>
      <c r="AQ57" s="981"/>
      <c r="AR57" s="981"/>
      <c r="AS57" s="981"/>
      <c r="AT57" s="981"/>
      <c r="AU57" s="981"/>
      <c r="AV57" s="981"/>
      <c r="AW57" s="981"/>
      <c r="AX57" s="981"/>
      <c r="AY57" s="981"/>
      <c r="AZ57" s="981"/>
      <c r="BA57" s="981"/>
      <c r="BB57" s="981"/>
      <c r="BC57" s="981"/>
      <c r="BD57" s="981"/>
      <c r="BE57" s="981"/>
      <c r="BF57" s="981"/>
      <c r="BG57" s="981"/>
      <c r="BH57" s="981"/>
      <c r="BI57" s="981"/>
      <c r="BJ57" s="981"/>
      <c r="BK57" s="981"/>
      <c r="BL57" s="981"/>
      <c r="BM57" s="981"/>
      <c r="BN57" s="981"/>
      <c r="BO57" s="981"/>
      <c r="BP57" s="981"/>
      <c r="BQ57" s="981"/>
      <c r="BR57" s="981"/>
      <c r="BS57" s="981"/>
      <c r="BT57" s="981"/>
      <c r="BU57" s="981"/>
      <c r="BV57" s="981"/>
      <c r="BW57" s="982"/>
      <c r="BX57" s="982"/>
      <c r="BY57" s="982"/>
      <c r="BZ57" s="982"/>
      <c r="CA57" s="983"/>
    </row>
    <row r="58" spans="1:79" s="979" customFormat="1" x14ac:dyDescent="0.55000000000000004">
      <c r="A58" s="984"/>
      <c r="B58" s="980" t="s">
        <v>8168</v>
      </c>
      <c r="C58" s="981"/>
      <c r="D58" s="981"/>
      <c r="E58" s="981"/>
      <c r="F58" s="981"/>
      <c r="G58" s="981"/>
      <c r="H58" s="981"/>
      <c r="I58" s="981"/>
      <c r="J58" s="981"/>
      <c r="K58" s="981"/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1"/>
      <c r="Y58" s="981"/>
      <c r="Z58" s="981"/>
      <c r="AA58" s="981"/>
      <c r="AB58" s="981"/>
      <c r="AC58" s="981"/>
      <c r="AD58" s="981"/>
      <c r="AE58" s="981"/>
      <c r="AF58" s="981"/>
      <c r="AG58" s="981"/>
      <c r="AH58" s="981"/>
      <c r="AI58" s="981"/>
      <c r="AJ58" s="981"/>
      <c r="AK58" s="981"/>
      <c r="AL58" s="981"/>
      <c r="AM58" s="981"/>
      <c r="AN58" s="981"/>
      <c r="AO58" s="981"/>
      <c r="AP58" s="981"/>
      <c r="AQ58" s="981"/>
      <c r="AR58" s="981"/>
      <c r="AS58" s="981"/>
      <c r="AT58" s="981"/>
      <c r="AU58" s="981"/>
      <c r="AV58" s="981"/>
      <c r="AW58" s="981"/>
      <c r="AX58" s="981"/>
      <c r="AY58" s="981"/>
      <c r="AZ58" s="981"/>
      <c r="BA58" s="981"/>
      <c r="BB58" s="981"/>
      <c r="BC58" s="981"/>
      <c r="BD58" s="981"/>
      <c r="BE58" s="981"/>
      <c r="BF58" s="981"/>
      <c r="BG58" s="981"/>
      <c r="BH58" s="981"/>
      <c r="BI58" s="981"/>
      <c r="BJ58" s="981"/>
      <c r="BK58" s="981"/>
      <c r="BL58" s="981"/>
      <c r="BM58" s="981"/>
      <c r="BN58" s="981"/>
      <c r="BO58" s="981"/>
      <c r="BP58" s="981"/>
      <c r="BQ58" s="981"/>
      <c r="BR58" s="981"/>
      <c r="BS58" s="981"/>
      <c r="BT58" s="981"/>
      <c r="BU58" s="981"/>
      <c r="BV58" s="981"/>
      <c r="BW58" s="982"/>
      <c r="BX58" s="982"/>
      <c r="BY58" s="982"/>
      <c r="BZ58" s="982"/>
      <c r="CA58" s="983"/>
    </row>
    <row r="59" spans="1:79" s="979" customFormat="1" x14ac:dyDescent="0.55000000000000004">
      <c r="B59" s="984" t="s">
        <v>8169</v>
      </c>
      <c r="C59" s="981"/>
      <c r="D59" s="981"/>
      <c r="E59" s="981"/>
      <c r="F59" s="981"/>
      <c r="G59" s="981"/>
      <c r="H59" s="981"/>
      <c r="I59" s="981"/>
      <c r="J59" s="981"/>
      <c r="K59" s="981"/>
      <c r="L59" s="981"/>
      <c r="M59" s="981"/>
      <c r="N59" s="981"/>
      <c r="O59" s="981"/>
      <c r="P59" s="981"/>
      <c r="Q59" s="981"/>
      <c r="R59" s="981"/>
      <c r="S59" s="981"/>
      <c r="T59" s="981"/>
      <c r="U59" s="981"/>
      <c r="V59" s="981"/>
      <c r="W59" s="981"/>
      <c r="X59" s="981"/>
      <c r="Y59" s="981"/>
      <c r="Z59" s="981"/>
      <c r="AA59" s="981"/>
      <c r="AB59" s="981"/>
      <c r="AC59" s="981"/>
      <c r="AD59" s="981"/>
      <c r="AE59" s="981"/>
      <c r="AF59" s="981"/>
      <c r="AG59" s="981"/>
      <c r="AH59" s="981"/>
      <c r="AI59" s="981"/>
      <c r="AJ59" s="981"/>
      <c r="AK59" s="981"/>
      <c r="AL59" s="981"/>
      <c r="AM59" s="981"/>
      <c r="AN59" s="981"/>
      <c r="AO59" s="981"/>
      <c r="AP59" s="981"/>
      <c r="AQ59" s="981"/>
      <c r="AR59" s="981"/>
      <c r="AS59" s="981"/>
      <c r="AT59" s="981"/>
      <c r="AU59" s="981"/>
      <c r="AV59" s="981"/>
      <c r="AW59" s="981"/>
      <c r="AX59" s="981"/>
      <c r="AY59" s="981"/>
      <c r="AZ59" s="981"/>
      <c r="BA59" s="981"/>
      <c r="BB59" s="981"/>
      <c r="BC59" s="981"/>
      <c r="BD59" s="981"/>
      <c r="BE59" s="981"/>
      <c r="BF59" s="981"/>
      <c r="BG59" s="981"/>
      <c r="BH59" s="981"/>
      <c r="BI59" s="981"/>
      <c r="BJ59" s="981"/>
      <c r="BK59" s="981"/>
      <c r="BL59" s="981"/>
      <c r="BM59" s="981"/>
      <c r="BN59" s="981"/>
      <c r="BO59" s="981"/>
      <c r="BP59" s="981"/>
      <c r="BQ59" s="981"/>
      <c r="BR59" s="981"/>
      <c r="BS59" s="981"/>
      <c r="BT59" s="981"/>
      <c r="BU59" s="981"/>
      <c r="BV59" s="981"/>
      <c r="BW59" s="982"/>
      <c r="BX59" s="982"/>
      <c r="BY59" s="982"/>
      <c r="BZ59" s="982"/>
      <c r="CA59" s="983"/>
    </row>
    <row r="60" spans="1:79" s="979" customFormat="1" x14ac:dyDescent="0.55000000000000004">
      <c r="A60" s="984"/>
      <c r="B60" s="984" t="s">
        <v>8170</v>
      </c>
      <c r="C60" s="981"/>
      <c r="D60" s="981"/>
      <c r="E60" s="981"/>
      <c r="F60" s="981"/>
      <c r="G60" s="981"/>
      <c r="H60" s="981"/>
      <c r="I60" s="981"/>
      <c r="J60" s="981"/>
      <c r="K60" s="981"/>
      <c r="L60" s="981"/>
      <c r="M60" s="981"/>
      <c r="N60" s="981"/>
      <c r="O60" s="981"/>
      <c r="P60" s="981"/>
      <c r="Q60" s="981"/>
      <c r="R60" s="981"/>
      <c r="S60" s="981"/>
      <c r="T60" s="981"/>
      <c r="U60" s="981"/>
      <c r="V60" s="981"/>
      <c r="W60" s="981"/>
      <c r="X60" s="981"/>
      <c r="Y60" s="981"/>
      <c r="Z60" s="981"/>
      <c r="AA60" s="981"/>
      <c r="AB60" s="981"/>
      <c r="AC60" s="981"/>
      <c r="AD60" s="981"/>
      <c r="AE60" s="981"/>
      <c r="AF60" s="981"/>
      <c r="AG60" s="981"/>
      <c r="AH60" s="981"/>
      <c r="AI60" s="981"/>
      <c r="AJ60" s="981"/>
      <c r="AK60" s="981"/>
      <c r="AL60" s="981"/>
      <c r="AM60" s="981"/>
      <c r="AN60" s="981"/>
      <c r="AO60" s="981"/>
      <c r="AP60" s="981"/>
      <c r="AQ60" s="981"/>
      <c r="AR60" s="981"/>
      <c r="AS60" s="981"/>
      <c r="AT60" s="981"/>
      <c r="AU60" s="981"/>
      <c r="AV60" s="981"/>
      <c r="AW60" s="981"/>
      <c r="AX60" s="981"/>
      <c r="AY60" s="981"/>
      <c r="AZ60" s="981"/>
      <c r="BA60" s="981"/>
      <c r="BB60" s="981"/>
      <c r="BC60" s="981"/>
      <c r="BD60" s="981"/>
      <c r="BE60" s="981"/>
      <c r="BF60" s="981"/>
      <c r="BG60" s="981"/>
      <c r="BH60" s="981"/>
      <c r="BI60" s="981"/>
      <c r="BJ60" s="981"/>
      <c r="BK60" s="981"/>
      <c r="BL60" s="981"/>
      <c r="BM60" s="981"/>
      <c r="BN60" s="981"/>
      <c r="BO60" s="981"/>
      <c r="BP60" s="981"/>
      <c r="BQ60" s="981"/>
      <c r="BR60" s="981"/>
      <c r="BS60" s="981"/>
      <c r="BT60" s="981"/>
      <c r="BU60" s="981"/>
      <c r="BV60" s="981"/>
      <c r="BW60" s="982"/>
      <c r="BX60" s="982"/>
      <c r="BY60" s="982"/>
      <c r="BZ60" s="982"/>
      <c r="CA60" s="983"/>
    </row>
    <row r="61" spans="1:79" s="979" customFormat="1" x14ac:dyDescent="0.55000000000000004">
      <c r="A61" s="984"/>
      <c r="B61" s="980" t="s">
        <v>7228</v>
      </c>
      <c r="C61" s="981"/>
      <c r="D61" s="981"/>
      <c r="E61" s="981"/>
      <c r="F61" s="981"/>
      <c r="G61" s="981"/>
      <c r="H61" s="981"/>
      <c r="I61" s="981"/>
      <c r="J61" s="981"/>
      <c r="K61" s="981"/>
      <c r="L61" s="981"/>
      <c r="M61" s="981"/>
      <c r="N61" s="981"/>
      <c r="O61" s="981"/>
      <c r="P61" s="981"/>
      <c r="Q61" s="981"/>
      <c r="R61" s="981"/>
      <c r="S61" s="981"/>
      <c r="T61" s="981"/>
      <c r="U61" s="981"/>
      <c r="V61" s="981"/>
      <c r="W61" s="981"/>
      <c r="X61" s="981"/>
      <c r="Y61" s="981"/>
      <c r="Z61" s="981"/>
      <c r="AA61" s="981"/>
      <c r="AB61" s="981"/>
      <c r="AC61" s="981"/>
      <c r="AD61" s="981"/>
      <c r="AE61" s="981"/>
      <c r="AF61" s="981"/>
      <c r="AG61" s="981"/>
      <c r="AH61" s="981"/>
      <c r="AI61" s="981"/>
      <c r="AJ61" s="981"/>
      <c r="AK61" s="981"/>
      <c r="AL61" s="981"/>
      <c r="AM61" s="981"/>
      <c r="AN61" s="981"/>
      <c r="AO61" s="981"/>
      <c r="AP61" s="981"/>
      <c r="AQ61" s="981"/>
      <c r="AR61" s="981"/>
      <c r="AS61" s="981"/>
      <c r="AT61" s="981"/>
      <c r="AU61" s="981"/>
      <c r="AV61" s="981"/>
      <c r="AW61" s="981"/>
      <c r="AX61" s="981"/>
      <c r="AY61" s="981"/>
      <c r="AZ61" s="981"/>
      <c r="BA61" s="981"/>
      <c r="BB61" s="981"/>
      <c r="BC61" s="981"/>
      <c r="BD61" s="981"/>
      <c r="BE61" s="981"/>
      <c r="BF61" s="981"/>
      <c r="BG61" s="981"/>
      <c r="BH61" s="981"/>
      <c r="BI61" s="981"/>
      <c r="BJ61" s="981"/>
      <c r="BK61" s="981"/>
      <c r="BL61" s="981"/>
      <c r="BM61" s="981"/>
      <c r="BN61" s="981"/>
      <c r="BO61" s="981"/>
      <c r="BP61" s="981"/>
      <c r="BQ61" s="981"/>
      <c r="BR61" s="981"/>
      <c r="BS61" s="981"/>
      <c r="BT61" s="981"/>
      <c r="BU61" s="981"/>
      <c r="BV61" s="981"/>
      <c r="BW61" s="982"/>
      <c r="BX61" s="982"/>
      <c r="BY61" s="982"/>
      <c r="BZ61" s="982"/>
      <c r="CA61" s="983"/>
    </row>
    <row r="62" spans="1:79" x14ac:dyDescent="0.55000000000000004">
      <c r="B62" s="984" t="s">
        <v>8171</v>
      </c>
    </row>
    <row r="63" spans="1:79" x14ac:dyDescent="0.55000000000000004">
      <c r="B63" s="984" t="s">
        <v>8172</v>
      </c>
    </row>
    <row r="64" spans="1:79" x14ac:dyDescent="0.55000000000000004">
      <c r="B64" s="356"/>
    </row>
    <row r="65" spans="2:2" x14ac:dyDescent="0.55000000000000004">
      <c r="B65" s="72" t="s">
        <v>5550</v>
      </c>
    </row>
    <row r="66" spans="2:2" x14ac:dyDescent="0.55000000000000004">
      <c r="B66" s="72" t="s">
        <v>7707</v>
      </c>
    </row>
    <row r="67" spans="2:2" x14ac:dyDescent="0.55000000000000004">
      <c r="B67" s="72"/>
    </row>
    <row r="68" spans="2:2" x14ac:dyDescent="0.55000000000000004">
      <c r="B68" s="72"/>
    </row>
    <row r="69" spans="2:2" x14ac:dyDescent="0.55000000000000004">
      <c r="B69" s="744" t="s">
        <v>8173</v>
      </c>
    </row>
    <row r="70" spans="2:2" x14ac:dyDescent="0.55000000000000004">
      <c r="B70" s="744" t="s">
        <v>8174</v>
      </c>
    </row>
    <row r="71" spans="2:2" x14ac:dyDescent="0.55000000000000004">
      <c r="B71" s="36"/>
    </row>
  </sheetData>
  <mergeCells count="93">
    <mergeCell ref="CA6:CA8"/>
    <mergeCell ref="D7:D8"/>
    <mergeCell ref="E7:E8"/>
    <mergeCell ref="F7:F8"/>
    <mergeCell ref="J7:J8"/>
    <mergeCell ref="K7:K8"/>
    <mergeCell ref="L7:L8"/>
    <mergeCell ref="P7:P8"/>
    <mergeCell ref="Q7:Q8"/>
    <mergeCell ref="R7:R8"/>
    <mergeCell ref="V7:V8"/>
    <mergeCell ref="W7:W8"/>
    <mergeCell ref="X7:X8"/>
    <mergeCell ref="AB7:AB8"/>
    <mergeCell ref="AC7:AC8"/>
    <mergeCell ref="AD7:AD8"/>
    <mergeCell ref="BQ6:BQ8"/>
    <mergeCell ref="BR6:BT6"/>
    <mergeCell ref="BU6:BU8"/>
    <mergeCell ref="BW6:BW8"/>
    <mergeCell ref="BX6:BZ6"/>
    <mergeCell ref="BR7:BR8"/>
    <mergeCell ref="BS7:BS8"/>
    <mergeCell ref="BT7:BT8"/>
    <mergeCell ref="BX7:BX8"/>
    <mergeCell ref="BY7:BY8"/>
    <mergeCell ref="BZ7:BZ8"/>
    <mergeCell ref="BF6:BH6"/>
    <mergeCell ref="BI6:BI8"/>
    <mergeCell ref="BK6:BK8"/>
    <mergeCell ref="BL6:BN6"/>
    <mergeCell ref="BO6:BO8"/>
    <mergeCell ref="BF7:BF8"/>
    <mergeCell ref="BG7:BG8"/>
    <mergeCell ref="BH7:BH8"/>
    <mergeCell ref="BL7:BL8"/>
    <mergeCell ref="BM7:BM8"/>
    <mergeCell ref="BN7:BN8"/>
    <mergeCell ref="AW6:AW8"/>
    <mergeCell ref="AY6:AY8"/>
    <mergeCell ref="AZ6:BB6"/>
    <mergeCell ref="BC6:BC8"/>
    <mergeCell ref="BE6:BE8"/>
    <mergeCell ref="AZ7:AZ8"/>
    <mergeCell ref="BA7:BA8"/>
    <mergeCell ref="BB7:BB8"/>
    <mergeCell ref="AM6:AM8"/>
    <mergeCell ref="AN6:AP6"/>
    <mergeCell ref="AQ6:AQ8"/>
    <mergeCell ref="AS6:AS8"/>
    <mergeCell ref="AT6:AV6"/>
    <mergeCell ref="AN7:AN8"/>
    <mergeCell ref="AO7:AO8"/>
    <mergeCell ref="AP7:AP8"/>
    <mergeCell ref="AT7:AT8"/>
    <mergeCell ref="AU7:AU8"/>
    <mergeCell ref="AV7:AV8"/>
    <mergeCell ref="AE6:AE8"/>
    <mergeCell ref="AG6:AG8"/>
    <mergeCell ref="AH6:AJ6"/>
    <mergeCell ref="AK6:AK8"/>
    <mergeCell ref="AH7:AH8"/>
    <mergeCell ref="AI7:AI8"/>
    <mergeCell ref="AJ7:AJ8"/>
    <mergeCell ref="U6:U8"/>
    <mergeCell ref="V6:X6"/>
    <mergeCell ref="Y6:Y8"/>
    <mergeCell ref="AA6:AA8"/>
    <mergeCell ref="AB6:AD6"/>
    <mergeCell ref="AY5:BC5"/>
    <mergeCell ref="BE5:BI5"/>
    <mergeCell ref="BK5:BO5"/>
    <mergeCell ref="BQ5:BU5"/>
    <mergeCell ref="BW5:CA5"/>
    <mergeCell ref="U5:Y5"/>
    <mergeCell ref="AA5:AE5"/>
    <mergeCell ref="AG5:AK5"/>
    <mergeCell ref="AM5:AQ5"/>
    <mergeCell ref="AS5:AW5"/>
    <mergeCell ref="A5:A8"/>
    <mergeCell ref="B5:B8"/>
    <mergeCell ref="C5:G5"/>
    <mergeCell ref="I5:M5"/>
    <mergeCell ref="O5:S5"/>
    <mergeCell ref="C6:C8"/>
    <mergeCell ref="D6:F6"/>
    <mergeCell ref="G6:G8"/>
    <mergeCell ref="I6:I8"/>
    <mergeCell ref="J6:L6"/>
    <mergeCell ref="M6:M8"/>
    <mergeCell ref="O6:O8"/>
    <mergeCell ref="P6:R6"/>
    <mergeCell ref="S6:S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340" t="s">
        <v>0</v>
      </c>
      <c r="B1" s="1340"/>
      <c r="C1" s="1340"/>
      <c r="D1" s="1340"/>
      <c r="E1" s="1340"/>
      <c r="F1" s="1340"/>
      <c r="G1" s="1340"/>
      <c r="H1" s="1340"/>
      <c r="I1" s="1340"/>
      <c r="J1" s="1340"/>
      <c r="K1" s="1340"/>
      <c r="L1" s="1340"/>
      <c r="M1" s="1340"/>
      <c r="N1" s="1340"/>
      <c r="O1" s="1340"/>
      <c r="P1" s="1340"/>
      <c r="Q1" s="1340"/>
      <c r="R1" s="1340"/>
      <c r="S1" s="1340"/>
      <c r="T1" s="1340"/>
      <c r="U1" s="1340"/>
      <c r="V1" s="1340"/>
      <c r="W1" s="1340"/>
      <c r="X1" s="1340"/>
      <c r="Y1" s="1340"/>
      <c r="Z1" s="1340"/>
      <c r="AA1" s="1340"/>
      <c r="AB1" s="1340"/>
      <c r="AC1" s="1340"/>
      <c r="AD1" s="1340"/>
      <c r="AE1" s="1340"/>
      <c r="AF1" s="1340"/>
      <c r="AG1" s="1340"/>
      <c r="AH1" s="1340"/>
      <c r="AI1" s="1340"/>
      <c r="AJ1" s="1340"/>
      <c r="AK1" s="1340"/>
      <c r="AL1" s="1340"/>
      <c r="AM1" s="1340"/>
      <c r="AN1" s="1340"/>
      <c r="AO1" s="1340"/>
      <c r="AP1" s="1340"/>
    </row>
    <row r="2" spans="1:42" s="268" customFormat="1" ht="19.5" x14ac:dyDescent="0.3">
      <c r="A2" s="1341" t="s">
        <v>1220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1341"/>
      <c r="N2" s="1341"/>
      <c r="O2" s="1341"/>
      <c r="P2" s="1341"/>
      <c r="Q2" s="1341"/>
      <c r="R2" s="1341"/>
      <c r="S2" s="1341"/>
      <c r="T2" s="1341"/>
      <c r="U2" s="1341"/>
      <c r="V2" s="1341"/>
      <c r="W2" s="1341"/>
      <c r="X2" s="1341"/>
      <c r="Y2" s="1341"/>
      <c r="Z2" s="1341"/>
      <c r="AA2" s="1341"/>
      <c r="AB2" s="1341"/>
      <c r="AC2" s="1341"/>
      <c r="AD2" s="1341"/>
      <c r="AE2" s="1341"/>
      <c r="AF2" s="1341"/>
      <c r="AG2" s="1341"/>
      <c r="AH2" s="1341"/>
      <c r="AI2" s="1341"/>
      <c r="AJ2" s="1341"/>
      <c r="AK2" s="1341"/>
      <c r="AL2" s="1341"/>
      <c r="AM2" s="1341"/>
      <c r="AN2" s="1341"/>
      <c r="AO2" s="1341"/>
      <c r="AP2" s="1341"/>
    </row>
    <row r="3" spans="1:42" s="269" customFormat="1" ht="19.5" x14ac:dyDescent="0.3">
      <c r="A3" s="1342" t="s">
        <v>3322</v>
      </c>
      <c r="B3" s="1342"/>
      <c r="C3" s="1342"/>
      <c r="D3" s="1342"/>
      <c r="E3" s="1342"/>
      <c r="F3" s="1342"/>
      <c r="G3" s="1342"/>
      <c r="H3" s="1342"/>
      <c r="I3" s="1342"/>
      <c r="J3" s="1342"/>
      <c r="K3" s="1342"/>
      <c r="L3" s="1342"/>
      <c r="M3" s="1342"/>
      <c r="N3" s="1342"/>
      <c r="O3" s="1342"/>
      <c r="P3" s="1342"/>
      <c r="Q3" s="1342"/>
      <c r="R3" s="1342"/>
      <c r="S3" s="1342"/>
      <c r="T3" s="1342"/>
      <c r="U3" s="1342"/>
      <c r="V3" s="1342"/>
      <c r="W3" s="1342"/>
      <c r="X3" s="1342"/>
      <c r="Y3" s="1342"/>
      <c r="Z3" s="1342"/>
      <c r="AA3" s="1342"/>
      <c r="AB3" s="1342"/>
      <c r="AC3" s="1342"/>
      <c r="AD3" s="1342"/>
      <c r="AE3" s="1342"/>
      <c r="AF3" s="1342"/>
      <c r="AG3" s="1342"/>
      <c r="AH3" s="1342"/>
      <c r="AI3" s="1342"/>
      <c r="AJ3" s="1342"/>
      <c r="AK3" s="1342"/>
      <c r="AL3" s="1342"/>
      <c r="AM3" s="1342"/>
      <c r="AN3" s="1342"/>
      <c r="AO3" s="1342"/>
      <c r="AP3" s="1342"/>
    </row>
    <row r="4" spans="1:42" s="271" customFormat="1" ht="18.75" customHeight="1" x14ac:dyDescent="0.35">
      <c r="A4" s="1343" t="s">
        <v>2</v>
      </c>
      <c r="B4" s="1344"/>
      <c r="C4" s="1336" t="s">
        <v>1221</v>
      </c>
      <c r="D4" s="1336"/>
      <c r="E4" s="1336"/>
      <c r="F4" s="1336" t="s">
        <v>1222</v>
      </c>
      <c r="G4" s="1336"/>
      <c r="H4" s="1336"/>
      <c r="I4" s="1336" t="s">
        <v>1223</v>
      </c>
      <c r="J4" s="1336"/>
      <c r="K4" s="1336"/>
      <c r="L4" s="1336" t="s">
        <v>1224</v>
      </c>
      <c r="M4" s="1336"/>
      <c r="N4" s="1336"/>
      <c r="O4" s="1336" t="s">
        <v>1225</v>
      </c>
      <c r="P4" s="1336"/>
      <c r="Q4" s="1336"/>
      <c r="R4" s="1336" t="s">
        <v>1226</v>
      </c>
      <c r="S4" s="1336"/>
      <c r="T4" s="1336"/>
      <c r="U4" s="1336" t="s">
        <v>1227</v>
      </c>
      <c r="V4" s="1336"/>
      <c r="W4" s="1336"/>
      <c r="X4" s="1336" t="s">
        <v>3323</v>
      </c>
      <c r="Y4" s="1336"/>
      <c r="Z4" s="1336"/>
      <c r="AA4" s="1336" t="s">
        <v>3324</v>
      </c>
      <c r="AB4" s="1336"/>
      <c r="AC4" s="1336"/>
      <c r="AD4" s="1337" t="s">
        <v>3325</v>
      </c>
      <c r="AE4" s="1338"/>
      <c r="AF4" s="1339"/>
      <c r="AG4" s="1337" t="s">
        <v>1228</v>
      </c>
      <c r="AH4" s="1338"/>
      <c r="AI4" s="1339"/>
      <c r="AJ4" s="1337" t="s">
        <v>1229</v>
      </c>
      <c r="AK4" s="1338"/>
      <c r="AL4" s="1339"/>
      <c r="AM4" s="1347" t="s">
        <v>1230</v>
      </c>
      <c r="AN4" s="1348"/>
      <c r="AO4" s="1349"/>
      <c r="AP4" s="270" t="s">
        <v>1231</v>
      </c>
    </row>
    <row r="5" spans="1:42" s="271" customFormat="1" ht="23.25" customHeight="1" x14ac:dyDescent="0.35">
      <c r="A5" s="1345"/>
      <c r="B5" s="1346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334" t="s">
        <v>89</v>
      </c>
      <c r="B34" s="1335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  <mergeCell ref="A34:B34"/>
    <mergeCell ref="U4:W4"/>
    <mergeCell ref="X4:Z4"/>
    <mergeCell ref="AA4:AC4"/>
    <mergeCell ref="AD4:AF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1227" t="s">
        <v>93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1227"/>
    </row>
    <row r="2" spans="1:13" s="85" customFormat="1" ht="23.25" x14ac:dyDescent="0.5">
      <c r="A2" s="1227" t="s">
        <v>3326</v>
      </c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1227"/>
    </row>
    <row r="3" spans="1:13" s="85" customFormat="1" ht="23.25" x14ac:dyDescent="0.5">
      <c r="A3" s="1228" t="s">
        <v>3327</v>
      </c>
      <c r="B3" s="1228"/>
      <c r="C3" s="1228"/>
      <c r="D3" s="1228"/>
      <c r="E3" s="1227"/>
      <c r="F3" s="1228"/>
      <c r="G3" s="1228"/>
      <c r="H3" s="1228"/>
      <c r="I3" s="1228"/>
      <c r="J3" s="1227"/>
      <c r="K3" s="1227"/>
      <c r="L3" s="1227"/>
    </row>
    <row r="4" spans="1:13" s="86" customFormat="1" ht="21" customHeight="1" x14ac:dyDescent="0.45">
      <c r="A4" s="1094" t="s">
        <v>96</v>
      </c>
      <c r="B4" s="1095"/>
      <c r="C4" s="1100" t="s">
        <v>97</v>
      </c>
      <c r="D4" s="1103" t="s">
        <v>98</v>
      </c>
      <c r="E4" s="1350" t="s">
        <v>99</v>
      </c>
      <c r="F4" s="1352" t="s">
        <v>100</v>
      </c>
      <c r="G4" s="1352"/>
      <c r="H4" s="1352"/>
      <c r="I4" s="1353"/>
      <c r="J4" s="1350" t="s">
        <v>3328</v>
      </c>
      <c r="K4" s="1350" t="s">
        <v>1237</v>
      </c>
      <c r="L4" s="1350" t="s">
        <v>103</v>
      </c>
      <c r="M4" s="85"/>
    </row>
    <row r="5" spans="1:13" s="86" customFormat="1" ht="21" customHeight="1" x14ac:dyDescent="0.45">
      <c r="A5" s="1096"/>
      <c r="B5" s="1097"/>
      <c r="C5" s="1101"/>
      <c r="D5" s="1104"/>
      <c r="E5" s="1351"/>
      <c r="F5" s="1355" t="s">
        <v>105</v>
      </c>
      <c r="G5" s="1356"/>
      <c r="H5" s="1357" t="s">
        <v>106</v>
      </c>
      <c r="I5" s="1358"/>
      <c r="J5" s="1354"/>
      <c r="K5" s="1354"/>
      <c r="L5" s="1354"/>
      <c r="M5" s="85"/>
    </row>
    <row r="6" spans="1:13" s="86" customFormat="1" ht="21" x14ac:dyDescent="0.45">
      <c r="A6" s="1096"/>
      <c r="B6" s="1097"/>
      <c r="C6" s="1101"/>
      <c r="D6" s="1104"/>
      <c r="E6" s="1351"/>
      <c r="F6" s="446" t="s">
        <v>107</v>
      </c>
      <c r="G6" s="445" t="s">
        <v>108</v>
      </c>
      <c r="H6" s="446" t="s">
        <v>109</v>
      </c>
      <c r="I6" s="445" t="s">
        <v>110</v>
      </c>
      <c r="J6" s="1354"/>
      <c r="K6" s="1354"/>
      <c r="L6" s="1354"/>
      <c r="M6" s="85"/>
    </row>
    <row r="7" spans="1:13" s="332" customFormat="1" ht="12.75" customHeight="1" x14ac:dyDescent="0.2">
      <c r="A7" s="1098"/>
      <c r="B7" s="1099"/>
      <c r="C7" s="1102"/>
      <c r="D7" s="1105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224" t="s">
        <v>1282</v>
      </c>
      <c r="B21" s="1225"/>
      <c r="C21" s="1225"/>
      <c r="D21" s="1226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224" t="s">
        <v>1332</v>
      </c>
      <c r="B40" s="1225"/>
      <c r="C40" s="1225"/>
      <c r="D40" s="1226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224" t="s">
        <v>1531</v>
      </c>
      <c r="B112" s="1225"/>
      <c r="C112" s="1225"/>
      <c r="D112" s="1226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224" t="s">
        <v>1617</v>
      </c>
      <c r="B150" s="1225"/>
      <c r="C150" s="1225"/>
      <c r="D150" s="1226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224" t="s">
        <v>1621</v>
      </c>
      <c r="B153" s="1225"/>
      <c r="C153" s="1225"/>
      <c r="D153" s="1226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224" t="s">
        <v>1716</v>
      </c>
      <c r="B191" s="1225"/>
      <c r="C191" s="1225"/>
      <c r="D191" s="1226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224" t="s">
        <v>1724</v>
      </c>
      <c r="B196" s="1225"/>
      <c r="C196" s="1225"/>
      <c r="D196" s="1226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224" t="s">
        <v>1734</v>
      </c>
      <c r="B202" s="1225"/>
      <c r="C202" s="1225"/>
      <c r="D202" s="1226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224" t="s">
        <v>1762</v>
      </c>
      <c r="B216" s="1225"/>
      <c r="C216" s="1225"/>
      <c r="D216" s="1226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224" t="s">
        <v>1772</v>
      </c>
      <c r="B222" s="1225"/>
      <c r="C222" s="1225"/>
      <c r="D222" s="1226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224" t="s">
        <v>1875</v>
      </c>
      <c r="B272" s="1225"/>
      <c r="C272" s="1225"/>
      <c r="D272" s="1226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224" t="s">
        <v>1889</v>
      </c>
      <c r="B280" s="1225"/>
      <c r="C280" s="1225"/>
      <c r="D280" s="1226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224" t="s">
        <v>1900</v>
      </c>
      <c r="B286" s="1225"/>
      <c r="C286" s="1225"/>
      <c r="D286" s="1226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224" t="s">
        <v>1916</v>
      </c>
      <c r="B295" s="1225"/>
      <c r="C295" s="1225"/>
      <c r="D295" s="1226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224" t="s">
        <v>1939</v>
      </c>
      <c r="B306" s="1225"/>
      <c r="C306" s="1225"/>
      <c r="D306" s="1226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224" t="s">
        <v>1951</v>
      </c>
      <c r="B313" s="1225"/>
      <c r="C313" s="1225"/>
      <c r="D313" s="1226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224" t="s">
        <v>1955</v>
      </c>
      <c r="B316" s="1225"/>
      <c r="C316" s="1225"/>
      <c r="D316" s="1226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224" t="s">
        <v>1959</v>
      </c>
      <c r="B319" s="1225"/>
      <c r="C319" s="1225"/>
      <c r="D319" s="1226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224" t="s">
        <v>1965</v>
      </c>
      <c r="B323" s="1225"/>
      <c r="C323" s="1225"/>
      <c r="D323" s="1226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224" t="s">
        <v>1986</v>
      </c>
      <c r="B339" s="1225"/>
      <c r="C339" s="1225"/>
      <c r="D339" s="1226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224" t="s">
        <v>1989</v>
      </c>
      <c r="B342" s="1225"/>
      <c r="C342" s="1225"/>
      <c r="D342" s="1226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242" t="s">
        <v>596</v>
      </c>
      <c r="B345" s="1243"/>
      <c r="C345" s="1243"/>
      <c r="D345" s="1244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1:L1"/>
    <mergeCell ref="A2:L2"/>
    <mergeCell ref="A3:L3"/>
    <mergeCell ref="F4:I4"/>
    <mergeCell ref="J4:J6"/>
    <mergeCell ref="K4:K6"/>
    <mergeCell ref="F5:G5"/>
    <mergeCell ref="L4:L6"/>
    <mergeCell ref="H5:I5"/>
    <mergeCell ref="A21:D21"/>
    <mergeCell ref="A4:B7"/>
    <mergeCell ref="C4:C7"/>
    <mergeCell ref="D4:D7"/>
    <mergeCell ref="E4:E6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  <c r="V1" s="1310"/>
      <c r="W1" s="1310"/>
      <c r="X1" s="1310"/>
      <c r="Y1" s="1310"/>
      <c r="Z1" s="1310"/>
      <c r="AA1" s="1310"/>
      <c r="AB1" s="1310"/>
      <c r="AC1" s="1310"/>
      <c r="AD1" s="1310"/>
      <c r="AE1" s="1310"/>
      <c r="AF1" s="1310"/>
      <c r="AG1" s="1310"/>
      <c r="AH1" s="1310"/>
      <c r="AI1" s="1310"/>
      <c r="AJ1" s="1310"/>
      <c r="AK1" s="1310"/>
      <c r="AL1" s="1310"/>
      <c r="AM1" s="1310"/>
      <c r="AN1" s="1310"/>
      <c r="AO1" s="1310"/>
      <c r="AP1" s="1310"/>
    </row>
    <row r="2" spans="1:42" s="190" customFormat="1" ht="21.75" x14ac:dyDescent="0.45">
      <c r="A2" s="1311" t="s">
        <v>597</v>
      </c>
      <c r="B2" s="1311"/>
      <c r="C2" s="1311"/>
      <c r="D2" s="1311"/>
      <c r="E2" s="1311"/>
      <c r="F2" s="1311"/>
      <c r="G2" s="1311"/>
      <c r="H2" s="1311"/>
      <c r="I2" s="1311"/>
      <c r="J2" s="1311"/>
      <c r="K2" s="131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  <c r="Z2" s="1311"/>
      <c r="AA2" s="1311"/>
      <c r="AB2" s="1311"/>
      <c r="AC2" s="1311"/>
      <c r="AD2" s="1311"/>
      <c r="AE2" s="1311"/>
      <c r="AF2" s="1311"/>
      <c r="AG2" s="1311"/>
      <c r="AH2" s="1311"/>
      <c r="AI2" s="1311"/>
      <c r="AJ2" s="1311"/>
      <c r="AK2" s="1311"/>
      <c r="AL2" s="1311"/>
      <c r="AM2" s="1311"/>
      <c r="AN2" s="1311"/>
      <c r="AO2" s="1311"/>
      <c r="AP2" s="1311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361" t="s">
        <v>2</v>
      </c>
      <c r="B4" s="1362"/>
      <c r="C4" s="1314" t="s">
        <v>598</v>
      </c>
      <c r="D4" s="1314"/>
      <c r="E4" s="1314"/>
      <c r="F4" s="1314" t="s">
        <v>599</v>
      </c>
      <c r="G4" s="1314"/>
      <c r="H4" s="1314"/>
      <c r="I4" s="1314" t="s">
        <v>600</v>
      </c>
      <c r="J4" s="1314"/>
      <c r="K4" s="1314"/>
      <c r="L4" s="1314" t="s">
        <v>601</v>
      </c>
      <c r="M4" s="1314"/>
      <c r="N4" s="1314"/>
      <c r="O4" s="1314" t="s">
        <v>602</v>
      </c>
      <c r="P4" s="1314"/>
      <c r="Q4" s="1314"/>
      <c r="R4" s="1314" t="s">
        <v>603</v>
      </c>
      <c r="S4" s="1314"/>
      <c r="T4" s="1314"/>
      <c r="U4" s="1314" t="s">
        <v>604</v>
      </c>
      <c r="V4" s="1314"/>
      <c r="W4" s="1314"/>
      <c r="X4" s="1314" t="s">
        <v>605</v>
      </c>
      <c r="Y4" s="1314"/>
      <c r="Z4" s="1314"/>
      <c r="AA4" s="1314" t="s">
        <v>606</v>
      </c>
      <c r="AB4" s="1314"/>
      <c r="AC4" s="1314"/>
      <c r="AD4" s="1320" t="s">
        <v>607</v>
      </c>
      <c r="AE4" s="1321"/>
      <c r="AF4" s="1322"/>
      <c r="AG4" s="1320" t="s">
        <v>608</v>
      </c>
      <c r="AH4" s="1321"/>
      <c r="AI4" s="1322"/>
      <c r="AJ4" s="1320" t="s">
        <v>609</v>
      </c>
      <c r="AK4" s="1321"/>
      <c r="AL4" s="1322"/>
      <c r="AM4" s="1315" t="s">
        <v>610</v>
      </c>
      <c r="AN4" s="1316"/>
      <c r="AO4" s="1317"/>
      <c r="AP4" s="1318" t="s">
        <v>22</v>
      </c>
    </row>
    <row r="5" spans="1:42" s="2" customFormat="1" ht="23.25" customHeight="1" x14ac:dyDescent="0.4">
      <c r="A5" s="1363"/>
      <c r="B5" s="1364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319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359" t="s">
        <v>89</v>
      </c>
      <c r="B34" s="1360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  <mergeCell ref="A34:B34"/>
    <mergeCell ref="X4:Z4"/>
    <mergeCell ref="AA4:AC4"/>
    <mergeCell ref="AD4:AF4"/>
    <mergeCell ref="AG4:AI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1227" t="s">
        <v>93</v>
      </c>
      <c r="B1" s="1227"/>
      <c r="C1" s="1227"/>
      <c r="D1" s="1227"/>
      <c r="E1" s="1227"/>
      <c r="F1" s="1227"/>
      <c r="G1" s="1227"/>
      <c r="H1" s="1227"/>
      <c r="I1" s="1227"/>
      <c r="J1" s="1227"/>
      <c r="K1" s="1227"/>
      <c r="L1" s="1227"/>
      <c r="M1" s="1227"/>
      <c r="N1" s="1227"/>
    </row>
    <row r="2" spans="1:52" s="85" customFormat="1" ht="23.25" x14ac:dyDescent="0.5">
      <c r="A2" s="1227" t="s">
        <v>614</v>
      </c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</row>
    <row r="3" spans="1:52" s="85" customFormat="1" ht="23.25" x14ac:dyDescent="0.5">
      <c r="A3" s="1228" t="s">
        <v>615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1228"/>
    </row>
    <row r="4" spans="1:52" s="86" customFormat="1" ht="21" customHeight="1" x14ac:dyDescent="0.45">
      <c r="A4" s="1094" t="s">
        <v>96</v>
      </c>
      <c r="B4" s="1095"/>
      <c r="C4" s="1100" t="s">
        <v>97</v>
      </c>
      <c r="D4" s="1100" t="s">
        <v>98</v>
      </c>
      <c r="E4" s="1350" t="s">
        <v>99</v>
      </c>
      <c r="F4" s="1352" t="s">
        <v>100</v>
      </c>
      <c r="G4" s="1352"/>
      <c r="H4" s="1352"/>
      <c r="I4" s="1352"/>
      <c r="J4" s="1352"/>
      <c r="K4" s="1352"/>
      <c r="L4" s="1366" t="s">
        <v>101</v>
      </c>
      <c r="M4" s="1366" t="s">
        <v>102</v>
      </c>
      <c r="N4" s="1366" t="s">
        <v>103</v>
      </c>
      <c r="O4" s="85"/>
    </row>
    <row r="5" spans="1:52" s="86" customFormat="1" ht="21" x14ac:dyDescent="0.45">
      <c r="A5" s="1096"/>
      <c r="B5" s="1097"/>
      <c r="C5" s="1101"/>
      <c r="D5" s="1101"/>
      <c r="E5" s="1354"/>
      <c r="F5" s="1367" t="s">
        <v>616</v>
      </c>
      <c r="G5" s="1368"/>
      <c r="H5" s="1371" t="s">
        <v>105</v>
      </c>
      <c r="I5" s="1372"/>
      <c r="J5" s="1373" t="s">
        <v>106</v>
      </c>
      <c r="K5" s="1373"/>
      <c r="L5" s="1366"/>
      <c r="M5" s="1366"/>
      <c r="N5" s="1366"/>
      <c r="O5" s="85"/>
    </row>
    <row r="6" spans="1:52" s="86" customFormat="1" ht="21" x14ac:dyDescent="0.45">
      <c r="A6" s="1098"/>
      <c r="B6" s="1099"/>
      <c r="C6" s="1102"/>
      <c r="D6" s="1102"/>
      <c r="E6" s="1365"/>
      <c r="F6" s="1369"/>
      <c r="G6" s="1370"/>
      <c r="H6" s="89" t="s">
        <v>107</v>
      </c>
      <c r="I6" s="88" t="s">
        <v>108</v>
      </c>
      <c r="J6" s="89" t="s">
        <v>109</v>
      </c>
      <c r="K6" s="88" t="s">
        <v>110</v>
      </c>
      <c r="L6" s="1366"/>
      <c r="M6" s="1366"/>
      <c r="N6" s="1366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242" t="s">
        <v>596</v>
      </c>
      <c r="B253" s="1243"/>
      <c r="C253" s="1243"/>
      <c r="D253" s="1244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310" t="s">
        <v>0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0"/>
      <c r="Q1" s="1310"/>
      <c r="R1" s="1310"/>
      <c r="S1" s="1310"/>
      <c r="T1" s="1310"/>
      <c r="U1" s="1310"/>
      <c r="V1" s="1310"/>
      <c r="W1" s="1310"/>
      <c r="X1" s="1310"/>
      <c r="Y1" s="1310"/>
      <c r="Z1" s="1310"/>
      <c r="AA1" s="1310"/>
      <c r="AB1" s="1310"/>
      <c r="AC1" s="1310"/>
      <c r="AD1" s="1310"/>
      <c r="AE1" s="1310"/>
      <c r="AF1" s="1310"/>
      <c r="AG1" s="1310"/>
      <c r="AH1" s="1310"/>
      <c r="AI1" s="1310"/>
      <c r="AJ1" s="1310"/>
      <c r="AK1" s="1310"/>
      <c r="AL1" s="1310"/>
      <c r="AM1" s="1310"/>
      <c r="AN1" s="54"/>
      <c r="AO1" s="54"/>
      <c r="AP1" s="54"/>
    </row>
    <row r="2" spans="1:42" s="1" customFormat="1" ht="21.75" x14ac:dyDescent="0.45">
      <c r="A2" s="1310" t="s">
        <v>1</v>
      </c>
      <c r="B2" s="1310"/>
      <c r="C2" s="1310"/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  <c r="W2" s="1310"/>
      <c r="X2" s="1310"/>
      <c r="Y2" s="1310"/>
      <c r="Z2" s="1310"/>
      <c r="AA2" s="1310"/>
      <c r="AB2" s="1310"/>
      <c r="AC2" s="1310"/>
      <c r="AD2" s="1310"/>
      <c r="AE2" s="1310"/>
      <c r="AF2" s="1310"/>
      <c r="AG2" s="1310"/>
      <c r="AH2" s="1310"/>
      <c r="AI2" s="1310"/>
      <c r="AJ2" s="1310"/>
      <c r="AK2" s="1310"/>
      <c r="AL2" s="1310"/>
      <c r="AM2" s="1310"/>
      <c r="AN2" s="54"/>
      <c r="AO2" s="54"/>
      <c r="AP2" s="54"/>
    </row>
    <row r="3" spans="1:42" s="2" customFormat="1" ht="18" x14ac:dyDescent="0.4">
      <c r="A3" s="1361" t="s">
        <v>2</v>
      </c>
      <c r="B3" s="1362"/>
      <c r="C3" s="1374" t="s">
        <v>3</v>
      </c>
      <c r="D3" s="1374" t="s">
        <v>4</v>
      </c>
      <c r="E3" s="1374" t="s">
        <v>5</v>
      </c>
      <c r="F3" s="1374" t="s">
        <v>6</v>
      </c>
      <c r="G3" s="1376" t="s">
        <v>7</v>
      </c>
      <c r="H3" s="1376" t="s">
        <v>8</v>
      </c>
      <c r="I3" s="1314" t="s">
        <v>9</v>
      </c>
      <c r="J3" s="1314"/>
      <c r="K3" s="1314" t="s">
        <v>10</v>
      </c>
      <c r="L3" s="1314"/>
      <c r="M3" s="1314" t="s">
        <v>11</v>
      </c>
      <c r="N3" s="1314"/>
      <c r="O3" s="1314" t="s">
        <v>12</v>
      </c>
      <c r="P3" s="1314"/>
      <c r="Q3" s="1314" t="s">
        <v>13</v>
      </c>
      <c r="R3" s="1314"/>
      <c r="S3" s="1314" t="s">
        <v>14</v>
      </c>
      <c r="T3" s="1314"/>
      <c r="U3" s="1314" t="s">
        <v>15</v>
      </c>
      <c r="V3" s="1314"/>
      <c r="W3" s="1314" t="s">
        <v>16</v>
      </c>
      <c r="X3" s="1314"/>
      <c r="Y3" s="1314" t="s">
        <v>17</v>
      </c>
      <c r="Z3" s="1314"/>
      <c r="AA3" s="1320" t="s">
        <v>18</v>
      </c>
      <c r="AB3" s="1321"/>
      <c r="AC3" s="1322"/>
      <c r="AD3" s="1320" t="s">
        <v>19</v>
      </c>
      <c r="AE3" s="1321"/>
      <c r="AF3" s="1322"/>
      <c r="AG3" s="1320" t="s">
        <v>20</v>
      </c>
      <c r="AH3" s="1321"/>
      <c r="AI3" s="1322"/>
      <c r="AJ3" s="1315" t="s">
        <v>21</v>
      </c>
      <c r="AK3" s="1316"/>
      <c r="AL3" s="1317"/>
      <c r="AM3" s="1318" t="s">
        <v>22</v>
      </c>
      <c r="AN3" s="55" t="s">
        <v>23</v>
      </c>
      <c r="AO3" s="55" t="s">
        <v>24</v>
      </c>
      <c r="AP3" s="1378" t="s">
        <v>25</v>
      </c>
    </row>
    <row r="4" spans="1:42" s="2" customFormat="1" ht="18" x14ac:dyDescent="0.4">
      <c r="A4" s="1363"/>
      <c r="B4" s="1364"/>
      <c r="C4" s="1375"/>
      <c r="D4" s="1375"/>
      <c r="E4" s="1375"/>
      <c r="F4" s="1375"/>
      <c r="G4" s="1377"/>
      <c r="H4" s="1377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319"/>
      <c r="AN4" s="56" t="s">
        <v>29</v>
      </c>
      <c r="AO4" s="56" t="s">
        <v>30</v>
      </c>
      <c r="AP4" s="1379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359" t="s">
        <v>89</v>
      </c>
      <c r="B31" s="1360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</mergeCells>
  <pageMargins left="0.7" right="0.7" top="0.75" bottom="0.75" header="0.3" footer="0.3"/>
  <pageSetup paperSize="9" orientation="portrait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382" t="s">
        <v>93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  <c r="N1" s="1382"/>
      <c r="O1" s="84"/>
      <c r="P1" s="84"/>
    </row>
    <row r="2" spans="1:16" s="85" customFormat="1" ht="23.25" x14ac:dyDescent="0.45">
      <c r="A2" s="1382" t="s">
        <v>94</v>
      </c>
      <c r="B2" s="1382"/>
      <c r="C2" s="1382"/>
      <c r="D2" s="1382"/>
      <c r="E2" s="1382"/>
      <c r="F2" s="1382"/>
      <c r="G2" s="1382"/>
      <c r="H2" s="1382"/>
      <c r="I2" s="1382"/>
      <c r="J2" s="1382"/>
      <c r="K2" s="1382"/>
      <c r="L2" s="1382"/>
      <c r="M2" s="1382"/>
      <c r="N2" s="1382"/>
      <c r="O2" s="84"/>
      <c r="P2" s="84"/>
    </row>
    <row r="3" spans="1:16" s="85" customFormat="1" ht="23.25" x14ac:dyDescent="0.45">
      <c r="A3" s="1383" t="s">
        <v>95</v>
      </c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84"/>
      <c r="P3" s="84"/>
    </row>
    <row r="4" spans="1:16" s="86" customFormat="1" ht="21" customHeight="1" x14ac:dyDescent="0.45">
      <c r="A4" s="1094" t="s">
        <v>96</v>
      </c>
      <c r="B4" s="1095"/>
      <c r="C4" s="1100" t="s">
        <v>97</v>
      </c>
      <c r="D4" s="1384" t="s">
        <v>98</v>
      </c>
      <c r="E4" s="1387" t="s">
        <v>99</v>
      </c>
      <c r="F4" s="1390" t="s">
        <v>100</v>
      </c>
      <c r="G4" s="1391"/>
      <c r="H4" s="1392"/>
      <c r="I4" s="1392"/>
      <c r="J4" s="1392"/>
      <c r="K4" s="1393"/>
      <c r="L4" s="1366" t="s">
        <v>101</v>
      </c>
      <c r="M4" s="1366" t="s">
        <v>102</v>
      </c>
      <c r="N4" s="1366" t="s">
        <v>103</v>
      </c>
      <c r="O4" s="84"/>
      <c r="P4" s="84"/>
    </row>
    <row r="5" spans="1:16" s="86" customFormat="1" ht="21" x14ac:dyDescent="0.45">
      <c r="A5" s="1096"/>
      <c r="B5" s="1097"/>
      <c r="C5" s="1101"/>
      <c r="D5" s="1385"/>
      <c r="E5" s="1388"/>
      <c r="F5" s="1380" t="s">
        <v>104</v>
      </c>
      <c r="G5" s="1380"/>
      <c r="H5" s="1381" t="s">
        <v>105</v>
      </c>
      <c r="I5" s="1372"/>
      <c r="J5" s="1373" t="s">
        <v>106</v>
      </c>
      <c r="K5" s="1373"/>
      <c r="L5" s="1366"/>
      <c r="M5" s="1366"/>
      <c r="N5" s="1366"/>
      <c r="O5" s="84"/>
      <c r="P5" s="84"/>
    </row>
    <row r="6" spans="1:16" s="86" customFormat="1" ht="21" x14ac:dyDescent="0.45">
      <c r="A6" s="1098"/>
      <c r="B6" s="1099"/>
      <c r="C6" s="1102"/>
      <c r="D6" s="1386"/>
      <c r="E6" s="1389"/>
      <c r="F6" s="1380"/>
      <c r="G6" s="1380"/>
      <c r="H6" s="87" t="s">
        <v>107</v>
      </c>
      <c r="I6" s="88" t="s">
        <v>108</v>
      </c>
      <c r="J6" s="89" t="s">
        <v>109</v>
      </c>
      <c r="K6" s="88" t="s">
        <v>110</v>
      </c>
      <c r="L6" s="1366"/>
      <c r="M6" s="1366"/>
      <c r="N6" s="1366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376"/>
  <sheetViews>
    <sheetView zoomScaleNormal="100" workbookViewId="0">
      <pane xSplit="4" ySplit="1" topLeftCell="E95" activePane="bottomRight" state="frozen"/>
      <selection pane="topRight" activeCell="E1" sqref="E1"/>
      <selection pane="bottomLeft" activeCell="A7" sqref="A7"/>
      <selection pane="bottomRight" activeCell="D100" sqref="D100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hidden="1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0" style="183" hidden="1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0" style="183" hidden="1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0" style="183" hidden="1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0" style="183" hidden="1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0" style="183" hidden="1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0" style="183" hidden="1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0" style="183" hidden="1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0" style="183" hidden="1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0" style="183" hidden="1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0" style="183" hidden="1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0" style="183" hidden="1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0" style="183" hidden="1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0" style="183" hidden="1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0" style="183" hidden="1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0" style="183" hidden="1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0" style="183" hidden="1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0" style="183" hidden="1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0" style="183" hidden="1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0" style="183" hidden="1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0" style="183" hidden="1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0" style="183" hidden="1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0" style="183" hidden="1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0" style="183" hidden="1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0" style="183" hidden="1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0" style="183" hidden="1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0" style="183" hidden="1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0" style="183" hidden="1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0" style="183" hidden="1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0" style="183" hidden="1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0" style="183" hidden="1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0" style="183" hidden="1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0" style="183" hidden="1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0" style="183" hidden="1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0" style="183" hidden="1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0" style="183" hidden="1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0" style="183" hidden="1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0" style="183" hidden="1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0" style="183" hidden="1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0" style="183" hidden="1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0" style="183" hidden="1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0" style="183" hidden="1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0" style="183" hidden="1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0" style="183" hidden="1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0" style="183" hidden="1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0" style="183" hidden="1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0" style="183" hidden="1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0" style="183" hidden="1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0" style="183" hidden="1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0" style="183" hidden="1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0" style="183" hidden="1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0" style="183" hidden="1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0" style="183" hidden="1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0" style="183" hidden="1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0" style="183" hidden="1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0" style="183" hidden="1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0" style="183" hidden="1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0" style="183" hidden="1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0" style="183" hidden="1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0" style="183" hidden="1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0" style="183" hidden="1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0" style="183" hidden="1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0" style="183" hidden="1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0" style="183" hidden="1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92" t="s">
        <v>93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</row>
    <row r="2" spans="1:13" s="85" customFormat="1" ht="26.25" x14ac:dyDescent="0.55000000000000004">
      <c r="A2" s="1092" t="s">
        <v>4074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</row>
    <row r="3" spans="1:13" s="85" customFormat="1" ht="26.25" x14ac:dyDescent="0.55000000000000004">
      <c r="A3" s="1093" t="s">
        <v>8175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</row>
    <row r="4" spans="1:13" s="86" customFormat="1" ht="23.25" customHeight="1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100</v>
      </c>
      <c r="G4" s="1116"/>
      <c r="H4" s="1116"/>
      <c r="I4" s="1116"/>
      <c r="J4" s="1117"/>
      <c r="K4" s="1118" t="s">
        <v>3407</v>
      </c>
      <c r="L4" s="453" t="s">
        <v>2039</v>
      </c>
      <c r="M4" s="85"/>
    </row>
    <row r="5" spans="1:13" s="86" customFormat="1" ht="21" customHeight="1" x14ac:dyDescent="0.2">
      <c r="A5" s="1096"/>
      <c r="B5" s="1097"/>
      <c r="C5" s="1101"/>
      <c r="D5" s="1104"/>
      <c r="E5" s="1107"/>
      <c r="F5" s="1109" t="s">
        <v>5471</v>
      </c>
      <c r="G5" s="1110"/>
      <c r="H5" s="1113" t="s">
        <v>3415</v>
      </c>
      <c r="I5" s="1113" t="s">
        <v>7655</v>
      </c>
      <c r="J5" s="1121" t="s">
        <v>3413</v>
      </c>
      <c r="K5" s="1119"/>
      <c r="L5" s="1090" t="s">
        <v>3412</v>
      </c>
      <c r="M5" s="418"/>
    </row>
    <row r="6" spans="1:13" s="86" customFormat="1" ht="21" customHeight="1" x14ac:dyDescent="0.2">
      <c r="A6" s="1098"/>
      <c r="B6" s="1099"/>
      <c r="C6" s="1102"/>
      <c r="D6" s="1105"/>
      <c r="E6" s="1108"/>
      <c r="F6" s="1111"/>
      <c r="G6" s="1112"/>
      <c r="H6" s="1114"/>
      <c r="I6" s="1114"/>
      <c r="J6" s="1122"/>
      <c r="K6" s="1120"/>
      <c r="L6" s="1091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904" customFormat="1" ht="63" x14ac:dyDescent="0.2">
      <c r="A8" s="669"/>
      <c r="B8" s="225" t="s">
        <v>7623</v>
      </c>
      <c r="C8" s="225" t="s">
        <v>7629</v>
      </c>
      <c r="D8" s="336" t="s">
        <v>7630</v>
      </c>
      <c r="E8" s="862">
        <v>75000</v>
      </c>
      <c r="F8" s="227">
        <v>0.1</v>
      </c>
      <c r="G8" s="960">
        <f>+E8*F8</f>
        <v>7500</v>
      </c>
      <c r="H8" s="862">
        <f>G8*0.5</f>
        <v>3750</v>
      </c>
      <c r="I8" s="862">
        <f>G8*0.5</f>
        <v>3750</v>
      </c>
      <c r="J8" s="231"/>
      <c r="K8" s="862">
        <f t="shared" ref="K8:K13" si="0">SUM(H8+I8+J8)</f>
        <v>7500</v>
      </c>
      <c r="L8" s="862">
        <f t="shared" ref="L8:L13" si="1">+E8-K8</f>
        <v>67500</v>
      </c>
    </row>
    <row r="9" spans="1:13" s="904" customFormat="1" ht="63" x14ac:dyDescent="0.2">
      <c r="A9" s="669"/>
      <c r="B9" s="225" t="s">
        <v>7656</v>
      </c>
      <c r="C9" s="225" t="s">
        <v>7657</v>
      </c>
      <c r="D9" s="336" t="s">
        <v>7658</v>
      </c>
      <c r="E9" s="862">
        <v>41180</v>
      </c>
      <c r="F9" s="227">
        <v>0.1</v>
      </c>
      <c r="G9" s="960">
        <f>+E9*F9</f>
        <v>4118</v>
      </c>
      <c r="H9" s="862">
        <f>G9*0.5</f>
        <v>2059</v>
      </c>
      <c r="I9" s="862">
        <f>G9*0.5</f>
        <v>2059</v>
      </c>
      <c r="J9" s="231"/>
      <c r="K9" s="862">
        <f t="shared" si="0"/>
        <v>4118</v>
      </c>
      <c r="L9" s="862">
        <f t="shared" si="1"/>
        <v>37062</v>
      </c>
    </row>
    <row r="10" spans="1:13" s="904" customFormat="1" ht="84" x14ac:dyDescent="0.2">
      <c r="A10" s="669"/>
      <c r="B10" s="225" t="s">
        <v>7659</v>
      </c>
      <c r="C10" s="225" t="s">
        <v>7660</v>
      </c>
      <c r="D10" s="336" t="s">
        <v>7661</v>
      </c>
      <c r="E10" s="862">
        <v>33500</v>
      </c>
      <c r="F10" s="227">
        <v>0.1</v>
      </c>
      <c r="G10" s="960">
        <f>+E10*F10</f>
        <v>3350</v>
      </c>
      <c r="H10" s="862">
        <f>G10*0.5</f>
        <v>1675</v>
      </c>
      <c r="I10" s="862">
        <f>G10*0.5</f>
        <v>1675</v>
      </c>
      <c r="J10" s="231"/>
      <c r="K10" s="862">
        <f t="shared" si="0"/>
        <v>3350</v>
      </c>
      <c r="L10" s="862">
        <f t="shared" si="1"/>
        <v>30150</v>
      </c>
    </row>
    <row r="11" spans="1:13" s="904" customFormat="1" ht="126" x14ac:dyDescent="0.2">
      <c r="A11" s="669"/>
      <c r="B11" s="225" t="s">
        <v>7662</v>
      </c>
      <c r="C11" s="225" t="s">
        <v>7663</v>
      </c>
      <c r="D11" s="336" t="s">
        <v>7664</v>
      </c>
      <c r="E11" s="862">
        <v>126000</v>
      </c>
      <c r="F11" s="227">
        <v>0.1</v>
      </c>
      <c r="G11" s="960">
        <f>+E11*F11</f>
        <v>12600</v>
      </c>
      <c r="H11" s="862">
        <f>G11*0.5</f>
        <v>6300</v>
      </c>
      <c r="I11" s="862">
        <f>G11*0.5</f>
        <v>6300</v>
      </c>
      <c r="J11" s="231"/>
      <c r="K11" s="862">
        <f t="shared" si="0"/>
        <v>12600</v>
      </c>
      <c r="L11" s="862">
        <f t="shared" si="1"/>
        <v>113400</v>
      </c>
    </row>
    <row r="12" spans="1:13" s="904" customFormat="1" ht="63" x14ac:dyDescent="0.2">
      <c r="A12" s="669"/>
      <c r="B12" s="225" t="s">
        <v>7708</v>
      </c>
      <c r="C12" s="225" t="s">
        <v>7709</v>
      </c>
      <c r="D12" s="336" t="s">
        <v>7710</v>
      </c>
      <c r="E12" s="862">
        <v>10250</v>
      </c>
      <c r="F12" s="227">
        <v>0.1</v>
      </c>
      <c r="G12" s="960">
        <f>+E12*F12</f>
        <v>1025</v>
      </c>
      <c r="H12" s="862">
        <f>G12*0.5</f>
        <v>512.5</v>
      </c>
      <c r="I12" s="862">
        <f>G12*0.5</f>
        <v>512.5</v>
      </c>
      <c r="J12" s="231"/>
      <c r="K12" s="862">
        <f t="shared" si="0"/>
        <v>1025</v>
      </c>
      <c r="L12" s="862">
        <f t="shared" si="1"/>
        <v>9225</v>
      </c>
    </row>
    <row r="13" spans="1:13" s="988" customFormat="1" ht="105" x14ac:dyDescent="0.2">
      <c r="A13" s="986"/>
      <c r="B13" s="936" t="s">
        <v>7711</v>
      </c>
      <c r="C13" s="936" t="s">
        <v>7712</v>
      </c>
      <c r="D13" s="937" t="s">
        <v>7713</v>
      </c>
      <c r="E13" s="938">
        <v>3185000</v>
      </c>
      <c r="F13" s="939"/>
      <c r="G13" s="965">
        <f>SUM(G14:G16)</f>
        <v>269800</v>
      </c>
      <c r="H13" s="938">
        <f>SUM(H14:H16)</f>
        <v>134900</v>
      </c>
      <c r="I13" s="938">
        <f>SUM(I14:I16)</f>
        <v>134900</v>
      </c>
      <c r="J13" s="987"/>
      <c r="K13" s="938">
        <f t="shared" si="0"/>
        <v>269800</v>
      </c>
      <c r="L13" s="938">
        <f t="shared" si="1"/>
        <v>2915200</v>
      </c>
    </row>
    <row r="14" spans="1:13" s="988" customFormat="1" ht="21" x14ac:dyDescent="0.2">
      <c r="A14" s="986"/>
      <c r="B14" s="936"/>
      <c r="C14" s="936" t="s">
        <v>7861</v>
      </c>
      <c r="D14" s="937" t="s">
        <v>7862</v>
      </c>
      <c r="E14" s="938"/>
      <c r="F14" s="939">
        <v>0.1</v>
      </c>
      <c r="G14" s="989">
        <f>IF(E13&lt;=500000,E13*10%, 500000*10%)</f>
        <v>50000</v>
      </c>
      <c r="H14" s="990">
        <f>G14*0.5</f>
        <v>25000</v>
      </c>
      <c r="I14" s="990">
        <f>G14*0.5</f>
        <v>25000</v>
      </c>
      <c r="J14" s="987"/>
      <c r="K14" s="938"/>
      <c r="L14" s="938"/>
    </row>
    <row r="15" spans="1:13" s="988" customFormat="1" ht="21" x14ac:dyDescent="0.2">
      <c r="A15" s="986"/>
      <c r="B15" s="936"/>
      <c r="C15" s="936"/>
      <c r="D15" s="937"/>
      <c r="E15" s="938"/>
      <c r="F15" s="939">
        <v>0.09</v>
      </c>
      <c r="G15" s="989">
        <f>IF(E13&lt;=500000,0,IF(E13&lt;=1000000, (E13-500000)*9%,500000*9%))</f>
        <v>45000</v>
      </c>
      <c r="H15" s="990">
        <f>G15*0.5</f>
        <v>22500</v>
      </c>
      <c r="I15" s="990">
        <f>G15*0.5</f>
        <v>22500</v>
      </c>
      <c r="J15" s="987"/>
      <c r="K15" s="938"/>
      <c r="L15" s="938"/>
    </row>
    <row r="16" spans="1:13" s="988" customFormat="1" ht="21" x14ac:dyDescent="0.2">
      <c r="A16" s="986"/>
      <c r="B16" s="936"/>
      <c r="C16" s="936"/>
      <c r="D16" s="937"/>
      <c r="E16" s="938"/>
      <c r="F16" s="939">
        <v>0.08</v>
      </c>
      <c r="G16" s="989">
        <f>IF(E13&lt;=500000,0,IF(E13&lt;=1000000, 0,IF(E13&lt;=5000000,(E13-1000000)*8%,4000000*8%)))</f>
        <v>174800</v>
      </c>
      <c r="H16" s="990">
        <f>G16*0.5</f>
        <v>87400</v>
      </c>
      <c r="I16" s="990">
        <f>G16*0.5</f>
        <v>87400</v>
      </c>
      <c r="J16" s="987"/>
      <c r="K16" s="938"/>
      <c r="L16" s="938"/>
    </row>
    <row r="17" spans="1:12" s="988" customFormat="1" ht="105" x14ac:dyDescent="0.2">
      <c r="A17" s="986"/>
      <c r="B17" s="936" t="s">
        <v>7804</v>
      </c>
      <c r="C17" s="936" t="s">
        <v>7863</v>
      </c>
      <c r="D17" s="937" t="s">
        <v>7864</v>
      </c>
      <c r="E17" s="938">
        <v>1365000</v>
      </c>
      <c r="F17" s="939"/>
      <c r="G17" s="965">
        <f>SUM(G18:G20)</f>
        <v>124200</v>
      </c>
      <c r="H17" s="938">
        <f>SUM(H18:H20)</f>
        <v>62100</v>
      </c>
      <c r="I17" s="938">
        <f>SUM(I18:I20)</f>
        <v>62100</v>
      </c>
      <c r="J17" s="987"/>
      <c r="K17" s="938">
        <f>SUM(H17+I17+J17)</f>
        <v>124200</v>
      </c>
      <c r="L17" s="938">
        <f>+E17-K17</f>
        <v>1240800</v>
      </c>
    </row>
    <row r="18" spans="1:12" s="988" customFormat="1" ht="21" x14ac:dyDescent="0.2">
      <c r="A18" s="986"/>
      <c r="B18" s="936"/>
      <c r="C18" s="936"/>
      <c r="D18" s="937" t="s">
        <v>7862</v>
      </c>
      <c r="E18" s="938"/>
      <c r="F18" s="939">
        <v>0.1</v>
      </c>
      <c r="G18" s="989">
        <f>IF(E17&lt;=500000,E17*10%, 500000*10%)</f>
        <v>50000</v>
      </c>
      <c r="H18" s="990">
        <f t="shared" ref="H18:H29" si="2">G18*0.5</f>
        <v>25000</v>
      </c>
      <c r="I18" s="990">
        <f t="shared" ref="I18:I29" si="3">G18*0.5</f>
        <v>25000</v>
      </c>
      <c r="J18" s="987"/>
      <c r="K18" s="938"/>
      <c r="L18" s="938"/>
    </row>
    <row r="19" spans="1:12" s="988" customFormat="1" ht="21" x14ac:dyDescent="0.2">
      <c r="A19" s="986"/>
      <c r="B19" s="936"/>
      <c r="C19" s="936"/>
      <c r="D19" s="937"/>
      <c r="E19" s="938"/>
      <c r="F19" s="939">
        <v>0.09</v>
      </c>
      <c r="G19" s="989">
        <f>IF(E17&lt;=500000,0,IF(E17&lt;=1000000, (E17-500000)*9%,500000*9%))</f>
        <v>45000</v>
      </c>
      <c r="H19" s="990">
        <f t="shared" si="2"/>
        <v>22500</v>
      </c>
      <c r="I19" s="990">
        <f t="shared" si="3"/>
        <v>22500</v>
      </c>
      <c r="J19" s="987"/>
      <c r="K19" s="938"/>
      <c r="L19" s="938"/>
    </row>
    <row r="20" spans="1:12" s="988" customFormat="1" ht="21" x14ac:dyDescent="0.2">
      <c r="A20" s="986"/>
      <c r="B20" s="936"/>
      <c r="C20" s="936"/>
      <c r="D20" s="937"/>
      <c r="E20" s="938"/>
      <c r="F20" s="939">
        <v>0.08</v>
      </c>
      <c r="G20" s="989">
        <f>IF(E17&lt;=500000,0,IF(E17&lt;=1000000, 0,IF(E17&lt;=5000000,(E17-1000000)*8%,4000000*8%)))</f>
        <v>29200</v>
      </c>
      <c r="H20" s="990">
        <f t="shared" si="2"/>
        <v>14600</v>
      </c>
      <c r="I20" s="990">
        <f t="shared" si="3"/>
        <v>14600</v>
      </c>
      <c r="J20" s="987"/>
      <c r="K20" s="938"/>
      <c r="L20" s="938"/>
    </row>
    <row r="21" spans="1:12" s="904" customFormat="1" ht="63" x14ac:dyDescent="0.2">
      <c r="A21" s="669"/>
      <c r="B21" s="225" t="s">
        <v>7714</v>
      </c>
      <c r="C21" s="225" t="s">
        <v>7715</v>
      </c>
      <c r="D21" s="336" t="s">
        <v>7716</v>
      </c>
      <c r="E21" s="862">
        <v>42000</v>
      </c>
      <c r="F21" s="227">
        <v>0.1</v>
      </c>
      <c r="G21" s="960">
        <f t="shared" ref="G21:G29" si="4">+E21*F21</f>
        <v>4200</v>
      </c>
      <c r="H21" s="862">
        <f t="shared" si="2"/>
        <v>2100</v>
      </c>
      <c r="I21" s="862">
        <f t="shared" si="3"/>
        <v>2100</v>
      </c>
      <c r="J21" s="231"/>
      <c r="K21" s="862">
        <f t="shared" ref="K21:K29" si="5">SUM(H21+I21+J21)</f>
        <v>4200</v>
      </c>
      <c r="L21" s="862">
        <f t="shared" ref="L21:L29" si="6">+E21-K21</f>
        <v>37800</v>
      </c>
    </row>
    <row r="22" spans="1:12" s="904" customFormat="1" ht="84" x14ac:dyDescent="0.2">
      <c r="A22" s="669"/>
      <c r="B22" s="225" t="s">
        <v>7714</v>
      </c>
      <c r="C22" s="225" t="s">
        <v>7717</v>
      </c>
      <c r="D22" s="336" t="s">
        <v>7718</v>
      </c>
      <c r="E22" s="862">
        <v>27000</v>
      </c>
      <c r="F22" s="227">
        <v>0.1</v>
      </c>
      <c r="G22" s="960">
        <f t="shared" si="4"/>
        <v>2700</v>
      </c>
      <c r="H22" s="862">
        <f t="shared" si="2"/>
        <v>1350</v>
      </c>
      <c r="I22" s="862">
        <f t="shared" si="3"/>
        <v>1350</v>
      </c>
      <c r="J22" s="231"/>
      <c r="K22" s="862">
        <f t="shared" si="5"/>
        <v>2700</v>
      </c>
      <c r="L22" s="862">
        <f t="shared" si="6"/>
        <v>24300</v>
      </c>
    </row>
    <row r="23" spans="1:12" s="904" customFormat="1" ht="105" x14ac:dyDescent="0.2">
      <c r="A23" s="669"/>
      <c r="B23" s="225" t="s">
        <v>7714</v>
      </c>
      <c r="C23" s="225" t="s">
        <v>7719</v>
      </c>
      <c r="D23" s="336" t="s">
        <v>7720</v>
      </c>
      <c r="E23" s="862">
        <v>24500</v>
      </c>
      <c r="F23" s="227">
        <v>0.1</v>
      </c>
      <c r="G23" s="960">
        <f t="shared" si="4"/>
        <v>2450</v>
      </c>
      <c r="H23" s="862">
        <f t="shared" si="2"/>
        <v>1225</v>
      </c>
      <c r="I23" s="862">
        <f t="shared" si="3"/>
        <v>1225</v>
      </c>
      <c r="J23" s="231"/>
      <c r="K23" s="862">
        <f t="shared" si="5"/>
        <v>2450</v>
      </c>
      <c r="L23" s="862">
        <f t="shared" si="6"/>
        <v>22050</v>
      </c>
    </row>
    <row r="24" spans="1:12" s="904" customFormat="1" ht="63" x14ac:dyDescent="0.2">
      <c r="A24" s="669"/>
      <c r="B24" s="225" t="s">
        <v>7721</v>
      </c>
      <c r="C24" s="225" t="s">
        <v>7722</v>
      </c>
      <c r="D24" s="336" t="s">
        <v>7723</v>
      </c>
      <c r="E24" s="862">
        <v>60000</v>
      </c>
      <c r="F24" s="227">
        <v>0.1</v>
      </c>
      <c r="G24" s="960">
        <f t="shared" si="4"/>
        <v>6000</v>
      </c>
      <c r="H24" s="862">
        <f t="shared" si="2"/>
        <v>3000</v>
      </c>
      <c r="I24" s="862">
        <f t="shared" si="3"/>
        <v>3000</v>
      </c>
      <c r="J24" s="231"/>
      <c r="K24" s="862">
        <f t="shared" si="5"/>
        <v>6000</v>
      </c>
      <c r="L24" s="862">
        <f t="shared" si="6"/>
        <v>54000</v>
      </c>
    </row>
    <row r="25" spans="1:12" s="904" customFormat="1" ht="147" x14ac:dyDescent="0.2">
      <c r="A25" s="669"/>
      <c r="B25" s="225" t="s">
        <v>7769</v>
      </c>
      <c r="C25" s="225" t="s">
        <v>7770</v>
      </c>
      <c r="D25" s="336" t="s">
        <v>7771</v>
      </c>
      <c r="E25" s="862">
        <v>30300</v>
      </c>
      <c r="F25" s="227">
        <v>0.1</v>
      </c>
      <c r="G25" s="960">
        <f t="shared" si="4"/>
        <v>3030</v>
      </c>
      <c r="H25" s="862">
        <f t="shared" si="2"/>
        <v>1515</v>
      </c>
      <c r="I25" s="862">
        <f t="shared" si="3"/>
        <v>1515</v>
      </c>
      <c r="J25" s="231"/>
      <c r="K25" s="862">
        <f t="shared" si="5"/>
        <v>3030</v>
      </c>
      <c r="L25" s="862">
        <f t="shared" si="6"/>
        <v>27270</v>
      </c>
    </row>
    <row r="26" spans="1:12" s="904" customFormat="1" ht="63" x14ac:dyDescent="0.2">
      <c r="A26" s="669"/>
      <c r="B26" s="225" t="s">
        <v>7772</v>
      </c>
      <c r="C26" s="225" t="s">
        <v>7773</v>
      </c>
      <c r="D26" s="336" t="s">
        <v>7774</v>
      </c>
      <c r="E26" s="862">
        <v>23250</v>
      </c>
      <c r="F26" s="227">
        <v>0.1</v>
      </c>
      <c r="G26" s="960">
        <f t="shared" si="4"/>
        <v>2325</v>
      </c>
      <c r="H26" s="862">
        <f t="shared" si="2"/>
        <v>1162.5</v>
      </c>
      <c r="I26" s="862">
        <f t="shared" si="3"/>
        <v>1162.5</v>
      </c>
      <c r="J26" s="231"/>
      <c r="K26" s="862">
        <f t="shared" si="5"/>
        <v>2325</v>
      </c>
      <c r="L26" s="862">
        <f t="shared" si="6"/>
        <v>20925</v>
      </c>
    </row>
    <row r="27" spans="1:12" s="904" customFormat="1" ht="105" x14ac:dyDescent="0.2">
      <c r="A27" s="669"/>
      <c r="B27" s="225" t="s">
        <v>7775</v>
      </c>
      <c r="C27" s="225" t="s">
        <v>7776</v>
      </c>
      <c r="D27" s="336" t="s">
        <v>7777</v>
      </c>
      <c r="E27" s="862">
        <v>54000</v>
      </c>
      <c r="F27" s="227">
        <v>0.1</v>
      </c>
      <c r="G27" s="960">
        <f t="shared" si="4"/>
        <v>5400</v>
      </c>
      <c r="H27" s="862">
        <f t="shared" si="2"/>
        <v>2700</v>
      </c>
      <c r="I27" s="862">
        <f t="shared" si="3"/>
        <v>2700</v>
      </c>
      <c r="J27" s="231"/>
      <c r="K27" s="862">
        <f t="shared" si="5"/>
        <v>5400</v>
      </c>
      <c r="L27" s="862">
        <f t="shared" si="6"/>
        <v>48600</v>
      </c>
    </row>
    <row r="28" spans="1:12" s="904" customFormat="1" ht="63" x14ac:dyDescent="0.2">
      <c r="A28" s="669"/>
      <c r="B28" s="225" t="s">
        <v>7778</v>
      </c>
      <c r="C28" s="225" t="s">
        <v>7779</v>
      </c>
      <c r="D28" s="336" t="s">
        <v>7780</v>
      </c>
      <c r="E28" s="862">
        <v>20900</v>
      </c>
      <c r="F28" s="227">
        <v>0.1</v>
      </c>
      <c r="G28" s="960">
        <f t="shared" si="4"/>
        <v>2090</v>
      </c>
      <c r="H28" s="862">
        <f t="shared" si="2"/>
        <v>1045</v>
      </c>
      <c r="I28" s="862">
        <f t="shared" si="3"/>
        <v>1045</v>
      </c>
      <c r="J28" s="231"/>
      <c r="K28" s="862">
        <f t="shared" si="5"/>
        <v>2090</v>
      </c>
      <c r="L28" s="862">
        <f t="shared" si="6"/>
        <v>18810</v>
      </c>
    </row>
    <row r="29" spans="1:12" s="904" customFormat="1" ht="63" x14ac:dyDescent="0.2">
      <c r="A29" s="669"/>
      <c r="B29" s="225" t="s">
        <v>7781</v>
      </c>
      <c r="C29" s="225" t="s">
        <v>7782</v>
      </c>
      <c r="D29" s="336" t="s">
        <v>7783</v>
      </c>
      <c r="E29" s="862">
        <v>38350</v>
      </c>
      <c r="F29" s="227">
        <v>0.1</v>
      </c>
      <c r="G29" s="960">
        <f t="shared" si="4"/>
        <v>3835</v>
      </c>
      <c r="H29" s="862">
        <f t="shared" si="2"/>
        <v>1917.5</v>
      </c>
      <c r="I29" s="862">
        <f t="shared" si="3"/>
        <v>1917.5</v>
      </c>
      <c r="J29" s="231"/>
      <c r="K29" s="862">
        <f t="shared" si="5"/>
        <v>3835</v>
      </c>
      <c r="L29" s="862">
        <f t="shared" si="6"/>
        <v>34515</v>
      </c>
    </row>
    <row r="30" spans="1:12" s="904" customFormat="1" ht="84" customHeight="1" x14ac:dyDescent="0.2">
      <c r="A30" s="991"/>
      <c r="B30" s="992" t="s">
        <v>7865</v>
      </c>
      <c r="C30" s="992" t="s">
        <v>7866</v>
      </c>
      <c r="D30" s="993" t="s">
        <v>7867</v>
      </c>
      <c r="E30" s="994">
        <v>45000</v>
      </c>
      <c r="F30" s="995">
        <v>0.1</v>
      </c>
      <c r="G30" s="996">
        <v>4500</v>
      </c>
      <c r="H30" s="994">
        <v>2250</v>
      </c>
      <c r="I30" s="994">
        <v>2250</v>
      </c>
      <c r="J30" s="997"/>
      <c r="K30" s="994">
        <v>4500</v>
      </c>
      <c r="L30" s="994">
        <v>40500</v>
      </c>
    </row>
    <row r="31" spans="1:12" s="904" customFormat="1" ht="84" x14ac:dyDescent="0.2">
      <c r="A31" s="991"/>
      <c r="B31" s="992" t="s">
        <v>7865</v>
      </c>
      <c r="C31" s="992" t="s">
        <v>7868</v>
      </c>
      <c r="D31" s="993" t="s">
        <v>7869</v>
      </c>
      <c r="E31" s="994">
        <v>41000</v>
      </c>
      <c r="F31" s="995">
        <v>0.1</v>
      </c>
      <c r="G31" s="996">
        <v>4100</v>
      </c>
      <c r="H31" s="994">
        <v>2050</v>
      </c>
      <c r="I31" s="994">
        <v>2050</v>
      </c>
      <c r="J31" s="997"/>
      <c r="K31" s="994">
        <v>4100</v>
      </c>
      <c r="L31" s="994">
        <v>36900</v>
      </c>
    </row>
    <row r="32" spans="1:12" s="904" customFormat="1" ht="63" x14ac:dyDescent="0.2">
      <c r="A32" s="991"/>
      <c r="B32" s="992" t="s">
        <v>7865</v>
      </c>
      <c r="C32" s="992" t="s">
        <v>7870</v>
      </c>
      <c r="D32" s="993" t="s">
        <v>7871</v>
      </c>
      <c r="E32" s="994">
        <v>15250</v>
      </c>
      <c r="F32" s="995">
        <v>0.1</v>
      </c>
      <c r="G32" s="996">
        <v>1525</v>
      </c>
      <c r="H32" s="994">
        <v>762.5</v>
      </c>
      <c r="I32" s="994">
        <v>762.5</v>
      </c>
      <c r="J32" s="997"/>
      <c r="K32" s="994">
        <v>1525</v>
      </c>
      <c r="L32" s="994">
        <v>13725</v>
      </c>
    </row>
    <row r="33" spans="1:13" s="904" customFormat="1" ht="63" x14ac:dyDescent="0.2">
      <c r="A33" s="991"/>
      <c r="B33" s="992" t="s">
        <v>7872</v>
      </c>
      <c r="C33" s="992" t="s">
        <v>7873</v>
      </c>
      <c r="D33" s="993" t="s">
        <v>7874</v>
      </c>
      <c r="E33" s="994">
        <v>35000</v>
      </c>
      <c r="F33" s="995">
        <v>0.1</v>
      </c>
      <c r="G33" s="996">
        <v>3500</v>
      </c>
      <c r="H33" s="994">
        <v>1750</v>
      </c>
      <c r="I33" s="994">
        <v>1750</v>
      </c>
      <c r="J33" s="997"/>
      <c r="K33" s="994">
        <v>3500</v>
      </c>
      <c r="L33" s="994">
        <v>31500</v>
      </c>
    </row>
    <row r="34" spans="1:13" s="904" customFormat="1" ht="105" customHeight="1" x14ac:dyDescent="0.2">
      <c r="A34" s="991"/>
      <c r="B34" s="992" t="s">
        <v>7875</v>
      </c>
      <c r="C34" s="992" t="s">
        <v>7876</v>
      </c>
      <c r="D34" s="993" t="s">
        <v>7877</v>
      </c>
      <c r="E34" s="994">
        <v>49500</v>
      </c>
      <c r="F34" s="995">
        <v>0.1</v>
      </c>
      <c r="G34" s="996">
        <v>4950</v>
      </c>
      <c r="H34" s="994">
        <v>2475</v>
      </c>
      <c r="I34" s="994">
        <v>2475</v>
      </c>
      <c r="J34" s="997"/>
      <c r="K34" s="994">
        <v>4950</v>
      </c>
      <c r="L34" s="994">
        <v>44550</v>
      </c>
    </row>
    <row r="35" spans="1:13" s="904" customFormat="1" ht="84" x14ac:dyDescent="0.2">
      <c r="A35" s="991"/>
      <c r="B35" s="992" t="s">
        <v>7878</v>
      </c>
      <c r="C35" s="992" t="s">
        <v>7879</v>
      </c>
      <c r="D35" s="993" t="s">
        <v>7880</v>
      </c>
      <c r="E35" s="994">
        <v>100000</v>
      </c>
      <c r="F35" s="995">
        <v>0.1</v>
      </c>
      <c r="G35" s="996">
        <v>10000</v>
      </c>
      <c r="H35" s="994">
        <v>5000</v>
      </c>
      <c r="I35" s="994">
        <v>5000</v>
      </c>
      <c r="J35" s="997"/>
      <c r="K35" s="994">
        <v>10000</v>
      </c>
      <c r="L35" s="994">
        <v>90000</v>
      </c>
    </row>
    <row r="36" spans="1:13" s="904" customFormat="1" ht="84" x14ac:dyDescent="0.2">
      <c r="A36" s="991"/>
      <c r="B36" s="992" t="s">
        <v>7881</v>
      </c>
      <c r="C36" s="992" t="s">
        <v>7882</v>
      </c>
      <c r="D36" s="993" t="s">
        <v>7883</v>
      </c>
      <c r="E36" s="994">
        <v>11000</v>
      </c>
      <c r="F36" s="995">
        <v>0.1</v>
      </c>
      <c r="G36" s="996">
        <v>1100</v>
      </c>
      <c r="H36" s="994">
        <v>550</v>
      </c>
      <c r="I36" s="994">
        <v>550</v>
      </c>
      <c r="J36" s="997"/>
      <c r="K36" s="994">
        <v>1100</v>
      </c>
      <c r="L36" s="994">
        <v>9900</v>
      </c>
    </row>
    <row r="37" spans="1:13" s="904" customFormat="1" ht="105" x14ac:dyDescent="0.2">
      <c r="A37" s="991"/>
      <c r="B37" s="992" t="s">
        <v>7884</v>
      </c>
      <c r="C37" s="992" t="s">
        <v>7885</v>
      </c>
      <c r="D37" s="993" t="s">
        <v>7886</v>
      </c>
      <c r="E37" s="994">
        <v>66000</v>
      </c>
      <c r="F37" s="995">
        <v>0.1</v>
      </c>
      <c r="G37" s="996">
        <v>6600</v>
      </c>
      <c r="H37" s="994">
        <v>3300</v>
      </c>
      <c r="I37" s="994">
        <v>3300</v>
      </c>
      <c r="J37" s="997"/>
      <c r="K37" s="994">
        <v>6600</v>
      </c>
      <c r="L37" s="994">
        <v>59400</v>
      </c>
    </row>
    <row r="38" spans="1:13" s="904" customFormat="1" ht="105" x14ac:dyDescent="0.2">
      <c r="A38" s="991"/>
      <c r="B38" s="992" t="s">
        <v>7887</v>
      </c>
      <c r="C38" s="992" t="s">
        <v>7888</v>
      </c>
      <c r="D38" s="993" t="s">
        <v>7889</v>
      </c>
      <c r="E38" s="994">
        <v>31000</v>
      </c>
      <c r="F38" s="995">
        <v>0.1</v>
      </c>
      <c r="G38" s="996">
        <v>3100</v>
      </c>
      <c r="H38" s="994">
        <v>1550</v>
      </c>
      <c r="I38" s="994">
        <v>1550</v>
      </c>
      <c r="J38" s="997"/>
      <c r="K38" s="994">
        <v>3100</v>
      </c>
      <c r="L38" s="994">
        <v>27900</v>
      </c>
    </row>
    <row r="39" spans="1:13" s="904" customFormat="1" ht="84" x14ac:dyDescent="0.2">
      <c r="A39" s="669"/>
      <c r="B39" s="225" t="s">
        <v>7974</v>
      </c>
      <c r="C39" s="225" t="s">
        <v>7975</v>
      </c>
      <c r="D39" s="336" t="s">
        <v>7976</v>
      </c>
      <c r="E39" s="994">
        <v>67500</v>
      </c>
      <c r="F39" s="995">
        <v>0.1</v>
      </c>
      <c r="G39" s="996">
        <f>+E39*F39</f>
        <v>6750</v>
      </c>
      <c r="H39" s="994">
        <f t="shared" ref="H39:H44" si="7">G39*0.5</f>
        <v>3375</v>
      </c>
      <c r="I39" s="994">
        <f t="shared" ref="I39:I44" si="8">G39*0.5</f>
        <v>3375</v>
      </c>
      <c r="J39" s="997"/>
      <c r="K39" s="994">
        <f>SUM(H39+I39+J39)</f>
        <v>6750</v>
      </c>
      <c r="L39" s="994">
        <f t="shared" ref="L39:L44" si="9">+E39-K39</f>
        <v>60750</v>
      </c>
    </row>
    <row r="40" spans="1:13" s="904" customFormat="1" ht="63" x14ac:dyDescent="0.2">
      <c r="A40" s="669"/>
      <c r="B40" s="225" t="s">
        <v>7977</v>
      </c>
      <c r="C40" s="225" t="s">
        <v>7978</v>
      </c>
      <c r="D40" s="336" t="s">
        <v>7979</v>
      </c>
      <c r="E40" s="994">
        <v>50000</v>
      </c>
      <c r="F40" s="995">
        <v>0.1</v>
      </c>
      <c r="G40" s="996">
        <f>+E40*F40</f>
        <v>5000</v>
      </c>
      <c r="H40" s="994">
        <f t="shared" si="7"/>
        <v>2500</v>
      </c>
      <c r="I40" s="994">
        <f t="shared" si="8"/>
        <v>2500</v>
      </c>
      <c r="J40" s="997"/>
      <c r="K40" s="994">
        <f>SUM(H40+I40+J40)</f>
        <v>5000</v>
      </c>
      <c r="L40" s="994">
        <f t="shared" si="9"/>
        <v>45000</v>
      </c>
    </row>
    <row r="41" spans="1:13" s="188" customFormat="1" ht="126" x14ac:dyDescent="0.2">
      <c r="A41" s="225"/>
      <c r="B41" s="225" t="s">
        <v>8047</v>
      </c>
      <c r="C41" s="225" t="s">
        <v>8048</v>
      </c>
      <c r="D41" s="336" t="s">
        <v>8049</v>
      </c>
      <c r="E41" s="994">
        <v>95000</v>
      </c>
      <c r="F41" s="995">
        <v>0.1</v>
      </c>
      <c r="G41" s="996">
        <f>+E41*F41</f>
        <v>9500</v>
      </c>
      <c r="H41" s="994">
        <f t="shared" si="7"/>
        <v>4750</v>
      </c>
      <c r="I41" s="994">
        <f t="shared" si="8"/>
        <v>4750</v>
      </c>
      <c r="J41" s="997"/>
      <c r="K41" s="994">
        <f>SUM(H41+I41+J41)</f>
        <v>9500</v>
      </c>
      <c r="L41" s="994">
        <f t="shared" si="9"/>
        <v>85500</v>
      </c>
    </row>
    <row r="42" spans="1:13" s="188" customFormat="1" ht="84" x14ac:dyDescent="0.2">
      <c r="A42" s="225"/>
      <c r="B42" s="225" t="s">
        <v>8050</v>
      </c>
      <c r="C42" s="225" t="s">
        <v>8051</v>
      </c>
      <c r="D42" s="336" t="s">
        <v>8052</v>
      </c>
      <c r="E42" s="994">
        <v>59000</v>
      </c>
      <c r="F42" s="995">
        <v>0.1</v>
      </c>
      <c r="G42" s="996">
        <f>+E42*F42</f>
        <v>5900</v>
      </c>
      <c r="H42" s="994">
        <f t="shared" si="7"/>
        <v>2950</v>
      </c>
      <c r="I42" s="994">
        <f t="shared" si="8"/>
        <v>2950</v>
      </c>
      <c r="J42" s="997"/>
      <c r="K42" s="994">
        <f>SUM(H42+I42+J42)</f>
        <v>5900</v>
      </c>
      <c r="L42" s="994">
        <f t="shared" si="9"/>
        <v>53100</v>
      </c>
    </row>
    <row r="43" spans="1:13" s="188" customFormat="1" ht="126" x14ac:dyDescent="0.2">
      <c r="A43" s="225"/>
      <c r="B43" s="225" t="s">
        <v>8053</v>
      </c>
      <c r="C43" s="225" t="s">
        <v>8054</v>
      </c>
      <c r="D43" s="336" t="s">
        <v>8055</v>
      </c>
      <c r="E43" s="994">
        <v>182000</v>
      </c>
      <c r="F43" s="995">
        <v>0.1</v>
      </c>
      <c r="G43" s="996">
        <f>+E43*F43</f>
        <v>18200</v>
      </c>
      <c r="H43" s="994">
        <f t="shared" si="7"/>
        <v>9100</v>
      </c>
      <c r="I43" s="994">
        <f t="shared" si="8"/>
        <v>9100</v>
      </c>
      <c r="J43" s="997"/>
      <c r="K43" s="994">
        <f>SUM(H43+I43+J43)</f>
        <v>18200</v>
      </c>
      <c r="L43" s="994">
        <f t="shared" si="9"/>
        <v>163800</v>
      </c>
    </row>
    <row r="44" spans="1:13" s="348" customFormat="1" ht="126" x14ac:dyDescent="0.2">
      <c r="A44" s="225"/>
      <c r="B44" s="225" t="s">
        <v>8176</v>
      </c>
      <c r="C44" s="225" t="s">
        <v>8177</v>
      </c>
      <c r="D44" s="336" t="s">
        <v>8178</v>
      </c>
      <c r="E44" s="994">
        <v>67500</v>
      </c>
      <c r="F44" s="995">
        <v>0.1</v>
      </c>
      <c r="G44" s="996">
        <f t="shared" ref="G44" si="10">+E44*F44</f>
        <v>6750</v>
      </c>
      <c r="H44" s="994">
        <f t="shared" si="7"/>
        <v>3375</v>
      </c>
      <c r="I44" s="994">
        <f t="shared" si="8"/>
        <v>3375</v>
      </c>
      <c r="J44" s="997"/>
      <c r="K44" s="994">
        <f t="shared" ref="K44" si="11">SUM(H44+I44+J44)</f>
        <v>6750</v>
      </c>
      <c r="L44" s="994">
        <f t="shared" si="9"/>
        <v>60750</v>
      </c>
    </row>
    <row r="45" spans="1:13" s="904" customFormat="1" ht="21" x14ac:dyDescent="0.2">
      <c r="A45" s="669"/>
      <c r="B45" s="225"/>
      <c r="C45" s="225"/>
      <c r="D45" s="336"/>
      <c r="E45" s="862"/>
      <c r="F45" s="227"/>
      <c r="G45" s="960"/>
      <c r="H45" s="862"/>
      <c r="I45" s="862"/>
      <c r="J45" s="231"/>
      <c r="K45" s="862"/>
      <c r="L45" s="862"/>
    </row>
    <row r="46" spans="1:13" s="688" customFormat="1" ht="21.75" x14ac:dyDescent="0.2">
      <c r="A46" s="1084" t="s">
        <v>1716</v>
      </c>
      <c r="B46" s="1085"/>
      <c r="C46" s="1085"/>
      <c r="D46" s="1086"/>
      <c r="E46" s="686">
        <f>SUM(E8:E13,E17,E21:E45)</f>
        <v>6070980</v>
      </c>
      <c r="F46" s="686"/>
      <c r="G46" s="686">
        <f t="shared" ref="G46:L46" si="12">SUM(G8:G13,G17,G21:G45)</f>
        <v>546098</v>
      </c>
      <c r="H46" s="686">
        <f t="shared" si="12"/>
        <v>273049</v>
      </c>
      <c r="I46" s="686">
        <f t="shared" si="12"/>
        <v>273049</v>
      </c>
      <c r="J46" s="686">
        <f t="shared" si="12"/>
        <v>0</v>
      </c>
      <c r="K46" s="686">
        <f t="shared" si="12"/>
        <v>546098</v>
      </c>
      <c r="L46" s="686">
        <f t="shared" si="12"/>
        <v>5524882</v>
      </c>
      <c r="M46" s="912"/>
    </row>
    <row r="47" spans="1:13" s="447" customFormat="1" ht="23.25" hidden="1" customHeight="1" x14ac:dyDescent="0.2">
      <c r="A47" s="778" t="s">
        <v>185</v>
      </c>
      <c r="B47" s="778"/>
      <c r="C47" s="846"/>
      <c r="D47" s="814"/>
      <c r="E47" s="779"/>
      <c r="F47" s="942"/>
      <c r="G47" s="959"/>
      <c r="H47" s="781"/>
      <c r="I47" s="781"/>
      <c r="J47" s="781"/>
      <c r="K47" s="781"/>
      <c r="L47" s="781"/>
      <c r="M47" s="913"/>
    </row>
    <row r="48" spans="1:13" s="229" customFormat="1" ht="21" hidden="1" customHeight="1" x14ac:dyDescent="0.2">
      <c r="A48" s="225"/>
      <c r="B48" s="225"/>
      <c r="C48" s="847"/>
      <c r="D48" s="336"/>
      <c r="E48" s="787"/>
      <c r="F48" s="227"/>
      <c r="G48" s="960"/>
      <c r="H48" s="862"/>
      <c r="I48" s="862"/>
      <c r="J48" s="231"/>
      <c r="K48" s="231"/>
      <c r="L48" s="231"/>
    </row>
    <row r="49" spans="1:14" s="229" customFormat="1" ht="21" hidden="1" customHeight="1" x14ac:dyDescent="0.2">
      <c r="A49" s="225"/>
      <c r="B49" s="225"/>
      <c r="C49" s="847"/>
      <c r="D49" s="336"/>
      <c r="E49" s="231"/>
      <c r="F49" s="227"/>
      <c r="G49" s="960"/>
      <c r="H49" s="231"/>
      <c r="I49" s="231"/>
      <c r="J49" s="231"/>
      <c r="K49" s="231"/>
      <c r="L49" s="231"/>
    </row>
    <row r="50" spans="1:14" s="688" customFormat="1" ht="21.75" hidden="1" customHeight="1" x14ac:dyDescent="0.2">
      <c r="A50" s="1084" t="s">
        <v>1282</v>
      </c>
      <c r="B50" s="1085"/>
      <c r="C50" s="1085"/>
      <c r="D50" s="1086"/>
      <c r="E50" s="686">
        <f>SUM(E48:E49)</f>
        <v>0</v>
      </c>
      <c r="F50" s="686"/>
      <c r="G50" s="686">
        <f t="shared" ref="G50:L50" si="13">SUM(G48:G49)</f>
        <v>0</v>
      </c>
      <c r="H50" s="686">
        <f t="shared" si="13"/>
        <v>0</v>
      </c>
      <c r="I50" s="686">
        <f t="shared" si="13"/>
        <v>0</v>
      </c>
      <c r="J50" s="686">
        <f t="shared" si="13"/>
        <v>0</v>
      </c>
      <c r="K50" s="686">
        <f t="shared" si="13"/>
        <v>0</v>
      </c>
      <c r="L50" s="686">
        <f t="shared" si="13"/>
        <v>0</v>
      </c>
      <c r="M50" s="912"/>
    </row>
    <row r="51" spans="1:14" s="447" customFormat="1" ht="23.25" hidden="1" customHeight="1" x14ac:dyDescent="0.2">
      <c r="A51" s="778" t="s">
        <v>205</v>
      </c>
      <c r="B51" s="777"/>
      <c r="C51" s="846"/>
      <c r="D51" s="814"/>
      <c r="E51" s="779"/>
      <c r="F51" s="942"/>
      <c r="G51" s="959"/>
      <c r="H51" s="781"/>
      <c r="I51" s="781"/>
      <c r="J51" s="781"/>
      <c r="K51" s="781"/>
      <c r="L51" s="781"/>
      <c r="M51" s="913"/>
    </row>
    <row r="52" spans="1:14" s="188" customFormat="1" ht="21" hidden="1" customHeight="1" x14ac:dyDescent="0.2">
      <c r="A52" s="225"/>
      <c r="B52" s="225"/>
      <c r="C52" s="225"/>
      <c r="D52" s="336"/>
      <c r="E52" s="862"/>
      <c r="F52" s="227"/>
      <c r="G52" s="960"/>
      <c r="H52" s="862"/>
      <c r="I52" s="862"/>
      <c r="J52" s="862"/>
      <c r="K52" s="862"/>
      <c r="L52" s="862"/>
    </row>
    <row r="53" spans="1:14" s="188" customFormat="1" ht="21" hidden="1" customHeight="1" x14ac:dyDescent="0.2">
      <c r="A53" s="225"/>
      <c r="B53" s="225"/>
      <c r="C53" s="225"/>
      <c r="D53" s="336"/>
      <c r="E53" s="862"/>
      <c r="F53" s="227"/>
      <c r="G53" s="960"/>
      <c r="H53" s="862"/>
      <c r="I53" s="862"/>
      <c r="J53" s="862"/>
      <c r="K53" s="862"/>
      <c r="L53" s="862"/>
    </row>
    <row r="54" spans="1:14" s="232" customFormat="1" ht="21" hidden="1" customHeight="1" x14ac:dyDescent="0.2">
      <c r="A54" s="225"/>
      <c r="B54" s="225"/>
      <c r="C54" s="847"/>
      <c r="D54" s="336"/>
      <c r="E54" s="231"/>
      <c r="F54" s="222"/>
      <c r="G54" s="964"/>
      <c r="H54" s="231"/>
      <c r="I54" s="231"/>
      <c r="J54" s="231"/>
      <c r="K54" s="231"/>
      <c r="L54" s="231"/>
      <c r="M54" s="914"/>
    </row>
    <row r="55" spans="1:14" s="688" customFormat="1" ht="21.75" hidden="1" customHeight="1" x14ac:dyDescent="0.2">
      <c r="A55" s="1084" t="s">
        <v>1734</v>
      </c>
      <c r="B55" s="1085"/>
      <c r="C55" s="1085"/>
      <c r="D55" s="1086"/>
      <c r="E55" s="694">
        <f>SUM(E52:E54)</f>
        <v>0</v>
      </c>
      <c r="F55" s="694"/>
      <c r="G55" s="694">
        <f t="shared" ref="G55:L55" si="14">SUM(G52:G54)</f>
        <v>0</v>
      </c>
      <c r="H55" s="694">
        <f t="shared" si="14"/>
        <v>0</v>
      </c>
      <c r="I55" s="694">
        <f t="shared" si="14"/>
        <v>0</v>
      </c>
      <c r="J55" s="694">
        <f t="shared" si="14"/>
        <v>0</v>
      </c>
      <c r="K55" s="694">
        <f t="shared" si="14"/>
        <v>0</v>
      </c>
      <c r="L55" s="694">
        <f t="shared" si="14"/>
        <v>0</v>
      </c>
      <c r="M55" s="912"/>
    </row>
    <row r="56" spans="1:14" s="447" customFormat="1" ht="23.25" x14ac:dyDescent="0.2">
      <c r="A56" s="777" t="s">
        <v>218</v>
      </c>
      <c r="B56" s="777"/>
      <c r="C56" s="846"/>
      <c r="D56" s="814"/>
      <c r="E56" s="779"/>
      <c r="F56" s="942"/>
      <c r="G56" s="959"/>
      <c r="H56" s="781"/>
      <c r="I56" s="781"/>
      <c r="J56" s="781"/>
      <c r="K56" s="781"/>
      <c r="L56" s="781"/>
      <c r="M56" s="913"/>
    </row>
    <row r="57" spans="1:14" s="904" customFormat="1" ht="84" x14ac:dyDescent="0.2">
      <c r="A57" s="669"/>
      <c r="B57" s="225" t="s">
        <v>7724</v>
      </c>
      <c r="C57" s="225" t="s">
        <v>7725</v>
      </c>
      <c r="D57" s="336" t="s">
        <v>7726</v>
      </c>
      <c r="E57" s="862">
        <v>11000</v>
      </c>
      <c r="F57" s="227">
        <v>0.1</v>
      </c>
      <c r="G57" s="960">
        <f>+E57*F57</f>
        <v>1100</v>
      </c>
      <c r="H57" s="862">
        <f>G57*0.5</f>
        <v>550</v>
      </c>
      <c r="I57" s="862">
        <f>G57*0.5</f>
        <v>550</v>
      </c>
      <c r="J57" s="231"/>
      <c r="K57" s="862">
        <f>SUM(H57+I57+J57)</f>
        <v>1100</v>
      </c>
      <c r="L57" s="862">
        <f>+E57-K57</f>
        <v>9900</v>
      </c>
    </row>
    <row r="58" spans="1:14" s="904" customFormat="1" ht="63" x14ac:dyDescent="0.2">
      <c r="A58" s="669"/>
      <c r="B58" s="225" t="s">
        <v>7727</v>
      </c>
      <c r="C58" s="225" t="s">
        <v>7728</v>
      </c>
      <c r="D58" s="336" t="s">
        <v>7729</v>
      </c>
      <c r="E58" s="862">
        <v>41250</v>
      </c>
      <c r="F58" s="227">
        <v>0.1</v>
      </c>
      <c r="G58" s="960">
        <f>+E58*F58</f>
        <v>4125</v>
      </c>
      <c r="H58" s="862">
        <f>G58*0.5</f>
        <v>2062.5</v>
      </c>
      <c r="I58" s="862">
        <f>G58*0.5</f>
        <v>2062.5</v>
      </c>
      <c r="J58" s="231"/>
      <c r="K58" s="862">
        <f>SUM(H58+I58+J58)</f>
        <v>4125</v>
      </c>
      <c r="L58" s="862">
        <f>+E58-K58</f>
        <v>37125</v>
      </c>
    </row>
    <row r="59" spans="1:14" s="904" customFormat="1" ht="84" x14ac:dyDescent="0.2">
      <c r="A59" s="669"/>
      <c r="B59" s="225" t="s">
        <v>7793</v>
      </c>
      <c r="C59" s="225" t="s">
        <v>7813</v>
      </c>
      <c r="D59" s="336" t="s">
        <v>7814</v>
      </c>
      <c r="E59" s="862">
        <v>111000</v>
      </c>
      <c r="F59" s="227">
        <v>0.1</v>
      </c>
      <c r="G59" s="960">
        <f>+E59*F59</f>
        <v>11100</v>
      </c>
      <c r="H59" s="862">
        <f>G59*0.5</f>
        <v>5550</v>
      </c>
      <c r="I59" s="862">
        <f>G59*0.5</f>
        <v>5550</v>
      </c>
      <c r="J59" s="231"/>
      <c r="K59" s="862">
        <f>SUM(H59+I59+J59)</f>
        <v>11100</v>
      </c>
      <c r="L59" s="862">
        <f>+E59-K59</f>
        <v>99900</v>
      </c>
    </row>
    <row r="60" spans="1:14" s="904" customFormat="1" ht="84" x14ac:dyDescent="0.2">
      <c r="A60" s="991"/>
      <c r="B60" s="992" t="s">
        <v>7890</v>
      </c>
      <c r="C60" s="992" t="s">
        <v>7891</v>
      </c>
      <c r="D60" s="993" t="s">
        <v>7892</v>
      </c>
      <c r="E60" s="994">
        <v>52250</v>
      </c>
      <c r="F60" s="995">
        <v>0.1</v>
      </c>
      <c r="G60" s="996">
        <v>5225</v>
      </c>
      <c r="H60" s="994">
        <v>2612.5</v>
      </c>
      <c r="I60" s="994">
        <v>2612.5</v>
      </c>
      <c r="J60" s="997"/>
      <c r="K60" s="994">
        <v>5225</v>
      </c>
      <c r="L60" s="994">
        <v>47025</v>
      </c>
      <c r="M60" s="998"/>
      <c r="N60" s="998"/>
    </row>
    <row r="61" spans="1:14" s="904" customFormat="1" ht="105" x14ac:dyDescent="0.2">
      <c r="A61" s="991"/>
      <c r="B61" s="992" t="s">
        <v>7887</v>
      </c>
      <c r="C61" s="992" t="s">
        <v>7893</v>
      </c>
      <c r="D61" s="993" t="s">
        <v>7894</v>
      </c>
      <c r="E61" s="994">
        <v>104400</v>
      </c>
      <c r="F61" s="995">
        <v>0.1</v>
      </c>
      <c r="G61" s="996">
        <v>10440</v>
      </c>
      <c r="H61" s="994">
        <v>5220</v>
      </c>
      <c r="I61" s="994">
        <v>5220</v>
      </c>
      <c r="J61" s="997"/>
      <c r="K61" s="994">
        <v>10440</v>
      </c>
      <c r="L61" s="994">
        <v>93960</v>
      </c>
      <c r="M61" s="998"/>
      <c r="N61" s="998"/>
    </row>
    <row r="62" spans="1:14" s="904" customFormat="1" ht="63" x14ac:dyDescent="0.2">
      <c r="A62" s="669"/>
      <c r="B62" s="225" t="s">
        <v>7977</v>
      </c>
      <c r="C62" s="225" t="s">
        <v>7980</v>
      </c>
      <c r="D62" s="336" t="s">
        <v>7981</v>
      </c>
      <c r="E62" s="994">
        <v>446000</v>
      </c>
      <c r="F62" s="995">
        <v>0.1</v>
      </c>
      <c r="G62" s="996">
        <f>+E62*F62</f>
        <v>44600</v>
      </c>
      <c r="H62" s="994">
        <f>G62*0.5</f>
        <v>22300</v>
      </c>
      <c r="I62" s="994">
        <f>G62*0.5</f>
        <v>22300</v>
      </c>
      <c r="J62" s="997"/>
      <c r="K62" s="994">
        <f>SUM(H62+I62+J62)</f>
        <v>44600</v>
      </c>
      <c r="L62" s="994">
        <f>+E62-K62</f>
        <v>401400</v>
      </c>
    </row>
    <row r="63" spans="1:14" s="904" customFormat="1" ht="63" x14ac:dyDescent="0.2">
      <c r="A63" s="669"/>
      <c r="B63" s="225" t="s">
        <v>7977</v>
      </c>
      <c r="C63" s="225" t="s">
        <v>7982</v>
      </c>
      <c r="D63" s="336" t="s">
        <v>7983</v>
      </c>
      <c r="E63" s="994">
        <v>15000</v>
      </c>
      <c r="F63" s="995">
        <v>0.1</v>
      </c>
      <c r="G63" s="996">
        <f>+E63*F63</f>
        <v>1500</v>
      </c>
      <c r="H63" s="994">
        <f>G63*0.5</f>
        <v>750</v>
      </c>
      <c r="I63" s="994">
        <f>G63*0.5</f>
        <v>750</v>
      </c>
      <c r="J63" s="997"/>
      <c r="K63" s="994">
        <f>SUM(H63+I63+J63)</f>
        <v>1500</v>
      </c>
      <c r="L63" s="994">
        <f>+E63-K63</f>
        <v>13500</v>
      </c>
    </row>
    <row r="64" spans="1:14" s="904" customFormat="1" ht="84" x14ac:dyDescent="0.2">
      <c r="A64" s="669"/>
      <c r="B64" s="225" t="s">
        <v>7984</v>
      </c>
      <c r="C64" s="225" t="s">
        <v>7985</v>
      </c>
      <c r="D64" s="336" t="s">
        <v>7986</v>
      </c>
      <c r="E64" s="994">
        <v>2500</v>
      </c>
      <c r="F64" s="995">
        <v>0.1</v>
      </c>
      <c r="G64" s="996">
        <f>+E64*F64</f>
        <v>250</v>
      </c>
      <c r="H64" s="994">
        <f>G64*0.5</f>
        <v>125</v>
      </c>
      <c r="I64" s="994">
        <f>G64*0.5</f>
        <v>125</v>
      </c>
      <c r="J64" s="997"/>
      <c r="K64" s="994">
        <f>SUM(H64+I64+J64)</f>
        <v>250</v>
      </c>
      <c r="L64" s="994">
        <f>+E64-K64</f>
        <v>2250</v>
      </c>
    </row>
    <row r="65" spans="1:13" s="188" customFormat="1" ht="84" x14ac:dyDescent="0.2">
      <c r="A65" s="225"/>
      <c r="B65" s="225" t="s">
        <v>8056</v>
      </c>
      <c r="C65" s="225" t="s">
        <v>8057</v>
      </c>
      <c r="D65" s="336" t="s">
        <v>8058</v>
      </c>
      <c r="E65" s="994">
        <v>876000</v>
      </c>
      <c r="F65" s="995"/>
      <c r="G65" s="996">
        <f>SUM(G66:G67)</f>
        <v>83840</v>
      </c>
      <c r="H65" s="996">
        <f>SUM(H66:H67)</f>
        <v>41920</v>
      </c>
      <c r="I65" s="996">
        <f>SUM(I66:I67)</f>
        <v>41920</v>
      </c>
      <c r="J65" s="996">
        <f>SUM(J66:J68)</f>
        <v>0</v>
      </c>
      <c r="K65" s="994">
        <f>SUM(H65+I65+J65)</f>
        <v>83840</v>
      </c>
      <c r="L65" s="994">
        <f>+E65-K65</f>
        <v>792160</v>
      </c>
    </row>
    <row r="66" spans="1:13" s="188" customFormat="1" ht="21" x14ac:dyDescent="0.2">
      <c r="A66" s="225"/>
      <c r="B66" s="225"/>
      <c r="C66" s="225"/>
      <c r="D66" s="336"/>
      <c r="E66" s="994"/>
      <c r="F66" s="995">
        <v>0.1</v>
      </c>
      <c r="G66" s="999">
        <f>IF(E65&lt;=500000,E65*10%, 500000*10%)</f>
        <v>50000</v>
      </c>
      <c r="H66" s="1000">
        <f>G66*0.5</f>
        <v>25000</v>
      </c>
      <c r="I66" s="1000">
        <f>G66*0.5</f>
        <v>25000</v>
      </c>
      <c r="J66" s="997"/>
      <c r="K66" s="994"/>
      <c r="L66" s="994"/>
    </row>
    <row r="67" spans="1:13" s="188" customFormat="1" ht="21" x14ac:dyDescent="0.2">
      <c r="A67" s="225"/>
      <c r="B67" s="225"/>
      <c r="C67" s="225"/>
      <c r="D67" s="336"/>
      <c r="E67" s="994"/>
      <c r="F67" s="995">
        <v>0.09</v>
      </c>
      <c r="G67" s="999">
        <f>IF(E65&lt;=500000,0,IF(E65&lt;=1000000, (E65-500000)*9%,500000*9%))</f>
        <v>33840</v>
      </c>
      <c r="H67" s="1000">
        <f>G67*0.5</f>
        <v>16920</v>
      </c>
      <c r="I67" s="1000">
        <f>G67*0.5</f>
        <v>16920</v>
      </c>
      <c r="J67" s="997"/>
      <c r="K67" s="994"/>
      <c r="L67" s="994"/>
    </row>
    <row r="68" spans="1:13" s="188" customFormat="1" ht="84" x14ac:dyDescent="0.2">
      <c r="A68" s="225"/>
      <c r="B68" s="225" t="s">
        <v>8059</v>
      </c>
      <c r="C68" s="225" t="s">
        <v>8060</v>
      </c>
      <c r="D68" s="336" t="s">
        <v>8061</v>
      </c>
      <c r="E68" s="994">
        <v>1500</v>
      </c>
      <c r="F68" s="995">
        <v>0.1</v>
      </c>
      <c r="G68" s="996">
        <f>+E68*F68</f>
        <v>150</v>
      </c>
      <c r="H68" s="994">
        <f>G68*0.5</f>
        <v>75</v>
      </c>
      <c r="I68" s="994">
        <f>G68*0.5</f>
        <v>75</v>
      </c>
      <c r="J68" s="997"/>
      <c r="K68" s="994">
        <f>SUM(H68+I68+J68)</f>
        <v>150</v>
      </c>
      <c r="L68" s="994">
        <f>+E68-K68</f>
        <v>1350</v>
      </c>
    </row>
    <row r="69" spans="1:13" s="229" customFormat="1" ht="21" x14ac:dyDescent="0.2">
      <c r="A69" s="225"/>
      <c r="B69" s="225"/>
      <c r="C69" s="847"/>
      <c r="D69" s="336"/>
      <c r="E69" s="787"/>
      <c r="F69" s="227"/>
      <c r="G69" s="960"/>
      <c r="H69" s="231"/>
      <c r="I69" s="231"/>
      <c r="J69" s="231"/>
      <c r="K69" s="231"/>
      <c r="L69" s="231"/>
    </row>
    <row r="70" spans="1:13" s="688" customFormat="1" ht="21.75" x14ac:dyDescent="0.2">
      <c r="A70" s="1084" t="s">
        <v>1332</v>
      </c>
      <c r="B70" s="1085"/>
      <c r="C70" s="1085"/>
      <c r="D70" s="1086"/>
      <c r="E70" s="686">
        <f>SUM(E57:E65,E68)</f>
        <v>1660900</v>
      </c>
      <c r="F70" s="686"/>
      <c r="G70" s="686">
        <f t="shared" ref="G70:L70" si="15">SUM(G57:G65,G68)</f>
        <v>162330</v>
      </c>
      <c r="H70" s="686">
        <f t="shared" si="15"/>
        <v>81165</v>
      </c>
      <c r="I70" s="686">
        <f t="shared" si="15"/>
        <v>81165</v>
      </c>
      <c r="J70" s="686">
        <f t="shared" si="15"/>
        <v>0</v>
      </c>
      <c r="K70" s="686">
        <f t="shared" si="15"/>
        <v>162330</v>
      </c>
      <c r="L70" s="686">
        <f t="shared" si="15"/>
        <v>1498570</v>
      </c>
      <c r="M70" s="912"/>
    </row>
    <row r="71" spans="1:13" s="447" customFormat="1" ht="23.25" x14ac:dyDescent="0.2">
      <c r="A71" s="777" t="s">
        <v>256</v>
      </c>
      <c r="B71" s="777"/>
      <c r="C71" s="846"/>
      <c r="D71" s="814"/>
      <c r="E71" s="779"/>
      <c r="F71" s="942"/>
      <c r="G71" s="959"/>
      <c r="H71" s="781"/>
      <c r="I71" s="781"/>
      <c r="J71" s="781"/>
      <c r="K71" s="781"/>
      <c r="L71" s="781"/>
      <c r="M71" s="913"/>
    </row>
    <row r="72" spans="1:13" s="904" customFormat="1" ht="84" x14ac:dyDescent="0.2">
      <c r="A72" s="669"/>
      <c r="B72" s="225" t="s">
        <v>7631</v>
      </c>
      <c r="C72" s="225" t="s">
        <v>7632</v>
      </c>
      <c r="D72" s="336" t="s">
        <v>7633</v>
      </c>
      <c r="E72" s="862">
        <v>58800</v>
      </c>
      <c r="F72" s="227">
        <v>0.1</v>
      </c>
      <c r="G72" s="960">
        <f t="shared" ref="G72:G77" si="16">+E72*F72</f>
        <v>5880</v>
      </c>
      <c r="H72" s="862">
        <f t="shared" ref="H72:H77" si="17">G72*0.5</f>
        <v>2940</v>
      </c>
      <c r="I72" s="862">
        <f t="shared" ref="I72:I77" si="18">G72*0.5</f>
        <v>2940</v>
      </c>
      <c r="J72" s="231"/>
      <c r="K72" s="862">
        <f t="shared" ref="K72:K77" si="19">SUM(H72+I72+J72)</f>
        <v>5880</v>
      </c>
      <c r="L72" s="862">
        <f t="shared" ref="L72:L77" si="20">+E72-K72</f>
        <v>52920</v>
      </c>
    </row>
    <row r="73" spans="1:13" s="904" customFormat="1" ht="126" x14ac:dyDescent="0.2">
      <c r="A73" s="669"/>
      <c r="B73" s="225" t="s">
        <v>7665</v>
      </c>
      <c r="C73" s="225" t="s">
        <v>7666</v>
      </c>
      <c r="D73" s="336" t="s">
        <v>7667</v>
      </c>
      <c r="E73" s="862">
        <v>83300</v>
      </c>
      <c r="F73" s="227">
        <v>0.1</v>
      </c>
      <c r="G73" s="960">
        <f t="shared" si="16"/>
        <v>8330</v>
      </c>
      <c r="H73" s="862">
        <f t="shared" si="17"/>
        <v>4165</v>
      </c>
      <c r="I73" s="862">
        <f t="shared" si="18"/>
        <v>4165</v>
      </c>
      <c r="J73" s="231"/>
      <c r="K73" s="862">
        <f t="shared" si="19"/>
        <v>8330</v>
      </c>
      <c r="L73" s="862">
        <f t="shared" si="20"/>
        <v>74970</v>
      </c>
    </row>
    <row r="74" spans="1:13" s="904" customFormat="1" ht="105" x14ac:dyDescent="0.2">
      <c r="A74" s="669"/>
      <c r="B74" s="225" t="s">
        <v>7668</v>
      </c>
      <c r="C74" s="225" t="s">
        <v>7669</v>
      </c>
      <c r="D74" s="336" t="s">
        <v>7670</v>
      </c>
      <c r="E74" s="862">
        <v>83300</v>
      </c>
      <c r="F74" s="227">
        <v>0.1</v>
      </c>
      <c r="G74" s="960">
        <f t="shared" si="16"/>
        <v>8330</v>
      </c>
      <c r="H74" s="862">
        <f t="shared" si="17"/>
        <v>4165</v>
      </c>
      <c r="I74" s="862">
        <f t="shared" si="18"/>
        <v>4165</v>
      </c>
      <c r="J74" s="231"/>
      <c r="K74" s="862">
        <f t="shared" si="19"/>
        <v>8330</v>
      </c>
      <c r="L74" s="862">
        <f t="shared" si="20"/>
        <v>74970</v>
      </c>
    </row>
    <row r="75" spans="1:13" s="904" customFormat="1" ht="126" x14ac:dyDescent="0.2">
      <c r="A75" s="669"/>
      <c r="B75" s="225" t="s">
        <v>7671</v>
      </c>
      <c r="C75" s="225" t="s">
        <v>7672</v>
      </c>
      <c r="D75" s="336" t="s">
        <v>7673</v>
      </c>
      <c r="E75" s="862">
        <v>142100</v>
      </c>
      <c r="F75" s="227">
        <v>0.1</v>
      </c>
      <c r="G75" s="960">
        <f t="shared" si="16"/>
        <v>14210</v>
      </c>
      <c r="H75" s="862">
        <f t="shared" si="17"/>
        <v>7105</v>
      </c>
      <c r="I75" s="862">
        <f t="shared" si="18"/>
        <v>7105</v>
      </c>
      <c r="J75" s="231"/>
      <c r="K75" s="862">
        <f t="shared" si="19"/>
        <v>14210</v>
      </c>
      <c r="L75" s="862">
        <f t="shared" si="20"/>
        <v>127890</v>
      </c>
    </row>
    <row r="76" spans="1:13" s="904" customFormat="1" ht="126" x14ac:dyDescent="0.2">
      <c r="A76" s="669"/>
      <c r="B76" s="225" t="s">
        <v>7724</v>
      </c>
      <c r="C76" s="225" t="s">
        <v>7730</v>
      </c>
      <c r="D76" s="336" t="s">
        <v>7731</v>
      </c>
      <c r="E76" s="862">
        <v>156800</v>
      </c>
      <c r="F76" s="227">
        <v>0.1</v>
      </c>
      <c r="G76" s="960">
        <f t="shared" si="16"/>
        <v>15680</v>
      </c>
      <c r="H76" s="862">
        <f t="shared" si="17"/>
        <v>7840</v>
      </c>
      <c r="I76" s="862">
        <f t="shared" si="18"/>
        <v>7840</v>
      </c>
      <c r="J76" s="231"/>
      <c r="K76" s="862">
        <f t="shared" si="19"/>
        <v>15680</v>
      </c>
      <c r="L76" s="862">
        <f t="shared" si="20"/>
        <v>141120</v>
      </c>
    </row>
    <row r="77" spans="1:13" s="904" customFormat="1" ht="84" x14ac:dyDescent="0.2">
      <c r="A77" s="669"/>
      <c r="B77" s="225" t="s">
        <v>7732</v>
      </c>
      <c r="C77" s="225" t="s">
        <v>7733</v>
      </c>
      <c r="D77" s="336" t="s">
        <v>7734</v>
      </c>
      <c r="E77" s="862">
        <v>142100</v>
      </c>
      <c r="F77" s="227">
        <v>0.1</v>
      </c>
      <c r="G77" s="960">
        <f t="shared" si="16"/>
        <v>14210</v>
      </c>
      <c r="H77" s="862">
        <f t="shared" si="17"/>
        <v>7105</v>
      </c>
      <c r="I77" s="862">
        <f t="shared" si="18"/>
        <v>7105</v>
      </c>
      <c r="J77" s="231"/>
      <c r="K77" s="862">
        <f t="shared" si="19"/>
        <v>14210</v>
      </c>
      <c r="L77" s="862">
        <f t="shared" si="20"/>
        <v>127890</v>
      </c>
    </row>
    <row r="78" spans="1:13" s="904" customFormat="1" ht="126" x14ac:dyDescent="0.2">
      <c r="A78" s="991"/>
      <c r="B78" s="992" t="s">
        <v>7872</v>
      </c>
      <c r="C78" s="992" t="s">
        <v>7895</v>
      </c>
      <c r="D78" s="993" t="s">
        <v>7896</v>
      </c>
      <c r="E78" s="994">
        <v>215600</v>
      </c>
      <c r="F78" s="995">
        <v>0.1</v>
      </c>
      <c r="G78" s="996">
        <v>21560</v>
      </c>
      <c r="H78" s="994">
        <v>10780</v>
      </c>
      <c r="I78" s="994">
        <v>10780</v>
      </c>
      <c r="J78" s="997"/>
      <c r="K78" s="994">
        <v>21560</v>
      </c>
      <c r="L78" s="994">
        <v>194040</v>
      </c>
    </row>
    <row r="79" spans="1:13" s="904" customFormat="1" ht="126" x14ac:dyDescent="0.2">
      <c r="A79" s="669"/>
      <c r="B79" s="225" t="s">
        <v>7987</v>
      </c>
      <c r="C79" s="225" t="s">
        <v>7988</v>
      </c>
      <c r="D79" s="336" t="s">
        <v>7989</v>
      </c>
      <c r="E79" s="994">
        <v>823200</v>
      </c>
      <c r="F79" s="995"/>
      <c r="G79" s="996">
        <f>SUM(G80:G81)</f>
        <v>79088</v>
      </c>
      <c r="H79" s="996">
        <f>SUM(H80:H81)</f>
        <v>39544</v>
      </c>
      <c r="I79" s="996">
        <f>SUM(I80:I81)</f>
        <v>39544</v>
      </c>
      <c r="J79" s="996">
        <f>SUM(J80:J86)</f>
        <v>0</v>
      </c>
      <c r="K79" s="994">
        <f>SUM(H79+I79+J79)</f>
        <v>79088</v>
      </c>
      <c r="L79" s="994">
        <f>+E79-K79</f>
        <v>744112</v>
      </c>
    </row>
    <row r="80" spans="1:13" s="904" customFormat="1" ht="21" x14ac:dyDescent="0.2">
      <c r="A80" s="669"/>
      <c r="B80" s="225"/>
      <c r="C80" s="225"/>
      <c r="D80" s="336"/>
      <c r="E80" s="994"/>
      <c r="F80" s="995">
        <v>0.1</v>
      </c>
      <c r="G80" s="999">
        <f>IF(E79&lt;=500000,E79*10%, 500000*10%)</f>
        <v>50000</v>
      </c>
      <c r="H80" s="1000">
        <f t="shared" ref="H80:H85" si="21">G80*0.5</f>
        <v>25000</v>
      </c>
      <c r="I80" s="1000">
        <f t="shared" ref="I80:I85" si="22">G80*0.5</f>
        <v>25000</v>
      </c>
      <c r="J80" s="997"/>
      <c r="K80" s="994"/>
      <c r="L80" s="994"/>
    </row>
    <row r="81" spans="1:13" s="904" customFormat="1" ht="21" x14ac:dyDescent="0.2">
      <c r="A81" s="669"/>
      <c r="B81" s="225"/>
      <c r="C81" s="225"/>
      <c r="D81" s="336"/>
      <c r="E81" s="994"/>
      <c r="F81" s="995">
        <v>0.09</v>
      </c>
      <c r="G81" s="999">
        <f>IF(E79&lt;=500000,0,IF(E79&lt;=1000000, (E79-500000)*9%,500000*9%))</f>
        <v>29088</v>
      </c>
      <c r="H81" s="1000">
        <f t="shared" si="21"/>
        <v>14544</v>
      </c>
      <c r="I81" s="1000">
        <f t="shared" si="22"/>
        <v>14544</v>
      </c>
      <c r="J81" s="997"/>
      <c r="K81" s="994"/>
      <c r="L81" s="994"/>
    </row>
    <row r="82" spans="1:13" s="188" customFormat="1" ht="84" x14ac:dyDescent="0.2">
      <c r="A82" s="225"/>
      <c r="B82" s="225" t="s">
        <v>8056</v>
      </c>
      <c r="C82" s="225" t="s">
        <v>8062</v>
      </c>
      <c r="D82" s="336" t="s">
        <v>8063</v>
      </c>
      <c r="E82" s="994">
        <v>35000</v>
      </c>
      <c r="F82" s="995">
        <v>0.1</v>
      </c>
      <c r="G82" s="996">
        <f>+E82*F82</f>
        <v>3500</v>
      </c>
      <c r="H82" s="994">
        <f t="shared" si="21"/>
        <v>1750</v>
      </c>
      <c r="I82" s="994">
        <f t="shared" si="22"/>
        <v>1750</v>
      </c>
      <c r="J82" s="997"/>
      <c r="K82" s="994">
        <f>SUM(H82+I82+J82)</f>
        <v>3500</v>
      </c>
      <c r="L82" s="994">
        <f>+E82-K82</f>
        <v>31500</v>
      </c>
    </row>
    <row r="83" spans="1:13" s="188" customFormat="1" ht="84" x14ac:dyDescent="0.2">
      <c r="A83" s="225"/>
      <c r="B83" s="225" t="s">
        <v>8050</v>
      </c>
      <c r="C83" s="225" t="s">
        <v>8064</v>
      </c>
      <c r="D83" s="336" t="s">
        <v>8065</v>
      </c>
      <c r="E83" s="994">
        <v>52500</v>
      </c>
      <c r="F83" s="995">
        <v>0.1</v>
      </c>
      <c r="G83" s="996">
        <f>+E83*F83</f>
        <v>5250</v>
      </c>
      <c r="H83" s="994">
        <f t="shared" si="21"/>
        <v>2625</v>
      </c>
      <c r="I83" s="994">
        <f t="shared" si="22"/>
        <v>2625</v>
      </c>
      <c r="J83" s="997"/>
      <c r="K83" s="994">
        <f>SUM(H83+I83+J83)</f>
        <v>5250</v>
      </c>
      <c r="L83" s="994">
        <f>+E83-K83</f>
        <v>47250</v>
      </c>
    </row>
    <row r="84" spans="1:13" s="188" customFormat="1" ht="126" x14ac:dyDescent="0.2">
      <c r="A84" s="225"/>
      <c r="B84" s="225" t="s">
        <v>8053</v>
      </c>
      <c r="C84" s="225" t="s">
        <v>8066</v>
      </c>
      <c r="D84" s="336" t="s">
        <v>8067</v>
      </c>
      <c r="E84" s="994">
        <v>421400</v>
      </c>
      <c r="F84" s="995">
        <v>0.1</v>
      </c>
      <c r="G84" s="996">
        <f>+E84*F84</f>
        <v>42140</v>
      </c>
      <c r="H84" s="994">
        <f t="shared" si="21"/>
        <v>21070</v>
      </c>
      <c r="I84" s="994">
        <f t="shared" si="22"/>
        <v>21070</v>
      </c>
      <c r="J84" s="997"/>
      <c r="K84" s="994">
        <f>SUM(H84+I84+J84)</f>
        <v>42140</v>
      </c>
      <c r="L84" s="994">
        <f>+E84-K84</f>
        <v>379260</v>
      </c>
    </row>
    <row r="85" spans="1:13" s="348" customFormat="1" ht="84" x14ac:dyDescent="0.2">
      <c r="A85" s="225"/>
      <c r="B85" s="225" t="s">
        <v>8179</v>
      </c>
      <c r="C85" s="225" t="s">
        <v>8180</v>
      </c>
      <c r="D85" s="336" t="s">
        <v>8181</v>
      </c>
      <c r="E85" s="994">
        <v>4485</v>
      </c>
      <c r="F85" s="995">
        <v>0.1</v>
      </c>
      <c r="G85" s="996">
        <f t="shared" ref="G85" si="23">+E85*F85</f>
        <v>448.5</v>
      </c>
      <c r="H85" s="994">
        <f t="shared" si="21"/>
        <v>224.25</v>
      </c>
      <c r="I85" s="994">
        <f t="shared" si="22"/>
        <v>224.25</v>
      </c>
      <c r="J85" s="997"/>
      <c r="K85" s="994">
        <f t="shared" ref="K85" si="24">SUM(H85+I85+J85)</f>
        <v>448.5</v>
      </c>
      <c r="L85" s="994">
        <f>+E85-K85</f>
        <v>4036.5</v>
      </c>
    </row>
    <row r="86" spans="1:13" s="229" customFormat="1" ht="21" x14ac:dyDescent="0.2">
      <c r="A86" s="225"/>
      <c r="B86" s="225"/>
      <c r="C86" s="847"/>
      <c r="D86" s="336"/>
      <c r="E86" s="787"/>
      <c r="F86" s="227"/>
      <c r="G86" s="960"/>
      <c r="H86" s="231"/>
      <c r="I86" s="231"/>
      <c r="J86" s="231"/>
      <c r="K86" s="231"/>
      <c r="L86" s="231"/>
    </row>
    <row r="87" spans="1:13" s="688" customFormat="1" ht="21.75" x14ac:dyDescent="0.2">
      <c r="A87" s="1084" t="s">
        <v>1724</v>
      </c>
      <c r="B87" s="1085"/>
      <c r="C87" s="1085"/>
      <c r="D87" s="1086"/>
      <c r="E87" s="686">
        <f>SUM(E72:E79,E82:E86)</f>
        <v>2218585</v>
      </c>
      <c r="F87" s="686"/>
      <c r="G87" s="686">
        <f t="shared" ref="G87:L87" si="25">SUM(G72:G79,G82:G86)</f>
        <v>218626.5</v>
      </c>
      <c r="H87" s="686">
        <f t="shared" si="25"/>
        <v>109313.25</v>
      </c>
      <c r="I87" s="686">
        <f t="shared" si="25"/>
        <v>109313.25</v>
      </c>
      <c r="J87" s="686">
        <f t="shared" si="25"/>
        <v>0</v>
      </c>
      <c r="K87" s="686">
        <f t="shared" si="25"/>
        <v>218626.5</v>
      </c>
      <c r="L87" s="686">
        <f t="shared" si="25"/>
        <v>1999958.5</v>
      </c>
      <c r="M87" s="912"/>
    </row>
    <row r="88" spans="1:13" s="447" customFormat="1" ht="23.25" hidden="1" customHeight="1" x14ac:dyDescent="0.2">
      <c r="A88" s="777" t="s">
        <v>487</v>
      </c>
      <c r="B88" s="777"/>
      <c r="C88" s="846"/>
      <c r="D88" s="814"/>
      <c r="E88" s="779"/>
      <c r="F88" s="942"/>
      <c r="G88" s="959"/>
      <c r="H88" s="781"/>
      <c r="I88" s="781"/>
      <c r="J88" s="781"/>
      <c r="K88" s="781"/>
      <c r="L88" s="781"/>
      <c r="M88" s="913"/>
    </row>
    <row r="89" spans="1:13" s="229" customFormat="1" ht="21" hidden="1" customHeight="1" x14ac:dyDescent="0.2">
      <c r="A89" s="225"/>
      <c r="B89" s="225"/>
      <c r="C89" s="847"/>
      <c r="D89" s="336"/>
      <c r="E89" s="787"/>
      <c r="F89" s="227"/>
      <c r="G89" s="960"/>
      <c r="H89" s="231"/>
      <c r="I89" s="231"/>
      <c r="J89" s="231"/>
      <c r="K89" s="231"/>
      <c r="L89" s="231"/>
    </row>
    <row r="90" spans="1:13" s="229" customFormat="1" ht="21" hidden="1" customHeight="1" x14ac:dyDescent="0.2">
      <c r="A90" s="225"/>
      <c r="B90" s="225"/>
      <c r="C90" s="847"/>
      <c r="D90" s="336"/>
      <c r="E90" s="787"/>
      <c r="F90" s="227"/>
      <c r="G90" s="960"/>
      <c r="H90" s="231"/>
      <c r="I90" s="231"/>
      <c r="J90" s="231"/>
      <c r="K90" s="231"/>
      <c r="L90" s="231"/>
    </row>
    <row r="91" spans="1:13" s="688" customFormat="1" ht="21.75" hidden="1" customHeight="1" x14ac:dyDescent="0.2">
      <c r="A91" s="1081" t="s">
        <v>1531</v>
      </c>
      <c r="B91" s="1082"/>
      <c r="C91" s="1082"/>
      <c r="D91" s="1083"/>
      <c r="E91" s="694">
        <f>SUM(E89:E90)</f>
        <v>0</v>
      </c>
      <c r="F91" s="694"/>
      <c r="G91" s="694">
        <f t="shared" ref="G91:L91" si="26">SUM(G89:G90)</f>
        <v>0</v>
      </c>
      <c r="H91" s="694">
        <f t="shared" si="26"/>
        <v>0</v>
      </c>
      <c r="I91" s="694">
        <f t="shared" si="26"/>
        <v>0</v>
      </c>
      <c r="J91" s="694">
        <f t="shared" si="26"/>
        <v>0</v>
      </c>
      <c r="K91" s="694">
        <f t="shared" si="26"/>
        <v>0</v>
      </c>
      <c r="L91" s="694">
        <f t="shared" si="26"/>
        <v>0</v>
      </c>
      <c r="M91" s="912"/>
    </row>
    <row r="92" spans="1:13" s="447" customFormat="1" ht="23.25" x14ac:dyDescent="0.2">
      <c r="A92" s="778" t="s">
        <v>8182</v>
      </c>
      <c r="B92" s="778"/>
      <c r="C92" s="846"/>
      <c r="D92" s="814"/>
      <c r="E92" s="779"/>
      <c r="F92" s="942"/>
      <c r="G92" s="959"/>
      <c r="H92" s="781"/>
      <c r="I92" s="781"/>
      <c r="J92" s="781"/>
      <c r="K92" s="781"/>
      <c r="L92" s="781"/>
      <c r="M92" s="913"/>
    </row>
    <row r="93" spans="1:13" s="904" customFormat="1" ht="63" x14ac:dyDescent="0.2">
      <c r="A93" s="669"/>
      <c r="B93" s="225" t="s">
        <v>7735</v>
      </c>
      <c r="C93" s="225" t="s">
        <v>7736</v>
      </c>
      <c r="D93" s="336" t="s">
        <v>7737</v>
      </c>
      <c r="E93" s="862">
        <v>35000</v>
      </c>
      <c r="F93" s="227">
        <v>0.1</v>
      </c>
      <c r="G93" s="960">
        <f>+E93*F93</f>
        <v>3500</v>
      </c>
      <c r="H93" s="862">
        <f>G93*0.5</f>
        <v>1750</v>
      </c>
      <c r="I93" s="862">
        <f>G93*0.5</f>
        <v>1750</v>
      </c>
      <c r="J93" s="231"/>
      <c r="K93" s="862">
        <f>SUM(H93+I93+J93)</f>
        <v>3500</v>
      </c>
      <c r="L93" s="862">
        <f>+E93-K93</f>
        <v>31500</v>
      </c>
    </row>
    <row r="94" spans="1:13" s="188" customFormat="1" ht="105" x14ac:dyDescent="0.2">
      <c r="A94" s="225"/>
      <c r="B94" s="225" t="s">
        <v>8068</v>
      </c>
      <c r="C94" s="225" t="s">
        <v>8069</v>
      </c>
      <c r="D94" s="336" t="s">
        <v>8070</v>
      </c>
      <c r="E94" s="994">
        <v>10000</v>
      </c>
      <c r="F94" s="995">
        <v>0.1</v>
      </c>
      <c r="G94" s="996">
        <f>+E94*F94</f>
        <v>1000</v>
      </c>
      <c r="H94" s="994">
        <f>G94*0.5</f>
        <v>500</v>
      </c>
      <c r="I94" s="994">
        <f>G94*0.5</f>
        <v>500</v>
      </c>
      <c r="J94" s="997"/>
      <c r="K94" s="994">
        <f>SUM(H94+I94+J94)</f>
        <v>1000</v>
      </c>
      <c r="L94" s="994">
        <f>+E94-K94</f>
        <v>9000</v>
      </c>
    </row>
    <row r="95" spans="1:13" s="188" customFormat="1" ht="105" x14ac:dyDescent="0.2">
      <c r="A95" s="225"/>
      <c r="B95" s="225" t="s">
        <v>8071</v>
      </c>
      <c r="C95" s="225" t="s">
        <v>8072</v>
      </c>
      <c r="D95" s="336" t="s">
        <v>8073</v>
      </c>
      <c r="E95" s="994">
        <v>2500</v>
      </c>
      <c r="F95" s="995">
        <v>0.1</v>
      </c>
      <c r="G95" s="996">
        <f>+E95*F95</f>
        <v>250</v>
      </c>
      <c r="H95" s="994">
        <f>G95*0.5</f>
        <v>125</v>
      </c>
      <c r="I95" s="994">
        <f>G95*0.5</f>
        <v>125</v>
      </c>
      <c r="J95" s="997"/>
      <c r="K95" s="994">
        <f>SUM(H95+I95+J95)</f>
        <v>250</v>
      </c>
      <c r="L95" s="994">
        <f>+E95-K95</f>
        <v>2250</v>
      </c>
    </row>
    <row r="96" spans="1:13" s="348" customFormat="1" ht="105" x14ac:dyDescent="0.2">
      <c r="A96" s="225"/>
      <c r="B96" s="225" t="s">
        <v>8183</v>
      </c>
      <c r="C96" s="225" t="s">
        <v>8184</v>
      </c>
      <c r="D96" s="336" t="s">
        <v>8185</v>
      </c>
      <c r="E96" s="994">
        <v>1000</v>
      </c>
      <c r="F96" s="995">
        <v>0.1</v>
      </c>
      <c r="G96" s="996">
        <f t="shared" ref="G96" si="27">+E96*F96</f>
        <v>100</v>
      </c>
      <c r="H96" s="994">
        <f>G96*0.5</f>
        <v>50</v>
      </c>
      <c r="I96" s="994">
        <f>G96*0.5</f>
        <v>50</v>
      </c>
      <c r="J96" s="997"/>
      <c r="K96" s="994">
        <f t="shared" ref="K96" si="28">SUM(H96+I96+J96)</f>
        <v>100</v>
      </c>
      <c r="L96" s="994">
        <f>+E96-K96</f>
        <v>900</v>
      </c>
    </row>
    <row r="97" spans="1:13" s="229" customFormat="1" ht="21" x14ac:dyDescent="0.2">
      <c r="A97" s="225"/>
      <c r="B97" s="225"/>
      <c r="C97" s="847"/>
      <c r="D97" s="336"/>
      <c r="E97" s="787"/>
      <c r="F97" s="227"/>
      <c r="G97" s="960"/>
      <c r="H97" s="231"/>
      <c r="I97" s="231"/>
      <c r="J97" s="231"/>
      <c r="K97" s="231"/>
      <c r="L97" s="231"/>
    </row>
    <row r="98" spans="1:13" s="688" customFormat="1" ht="21.75" x14ac:dyDescent="0.2">
      <c r="A98" s="1081" t="s">
        <v>8234</v>
      </c>
      <c r="B98" s="1082"/>
      <c r="C98" s="1082"/>
      <c r="D98" s="1083"/>
      <c r="E98" s="694">
        <f>SUM(E93:E97)</f>
        <v>48500</v>
      </c>
      <c r="F98" s="694"/>
      <c r="G98" s="694">
        <f>SUM(G93:G97)</f>
        <v>4850</v>
      </c>
      <c r="H98" s="694">
        <f t="shared" ref="H98:L98" si="29">SUM(H93:H97)</f>
        <v>2425</v>
      </c>
      <c r="I98" s="694">
        <f t="shared" si="29"/>
        <v>2425</v>
      </c>
      <c r="J98" s="694">
        <f t="shared" si="29"/>
        <v>0</v>
      </c>
      <c r="K98" s="694">
        <f t="shared" si="29"/>
        <v>4850</v>
      </c>
      <c r="L98" s="694">
        <f t="shared" si="29"/>
        <v>43650</v>
      </c>
      <c r="M98" s="912"/>
    </row>
    <row r="99" spans="1:13" s="447" customFormat="1" ht="23.25" x14ac:dyDescent="0.2">
      <c r="A99" s="778" t="s">
        <v>5901</v>
      </c>
      <c r="B99" s="778"/>
      <c r="C99" s="846"/>
      <c r="D99" s="814"/>
      <c r="E99" s="779"/>
      <c r="F99" s="942"/>
      <c r="G99" s="959"/>
      <c r="H99" s="781"/>
      <c r="I99" s="781"/>
      <c r="J99" s="781"/>
      <c r="K99" s="781"/>
      <c r="L99" s="781"/>
      <c r="M99" s="913"/>
    </row>
    <row r="100" spans="1:13" s="904" customFormat="1" ht="84" x14ac:dyDescent="0.2">
      <c r="A100" s="669"/>
      <c r="B100" s="225" t="s">
        <v>7615</v>
      </c>
      <c r="C100" s="225" t="s">
        <v>7616</v>
      </c>
      <c r="D100" s="336" t="s">
        <v>7617</v>
      </c>
      <c r="E100" s="862">
        <v>22800</v>
      </c>
      <c r="F100" s="227">
        <v>0.1</v>
      </c>
      <c r="G100" s="960">
        <f t="shared" ref="G100:G119" si="30">+E100*F100</f>
        <v>2280</v>
      </c>
      <c r="H100" s="862">
        <f t="shared" ref="H100:H119" si="31">G100*0.5</f>
        <v>1140</v>
      </c>
      <c r="I100" s="862">
        <f t="shared" ref="I100:I119" si="32">G100*0.5</f>
        <v>1140</v>
      </c>
      <c r="J100" s="231"/>
      <c r="K100" s="862">
        <f t="shared" ref="K100:K119" si="33">SUM(H100+I100+J100)</f>
        <v>2280</v>
      </c>
      <c r="L100" s="862">
        <f t="shared" ref="L100:L119" si="34">+E100-K100</f>
        <v>20520</v>
      </c>
    </row>
    <row r="101" spans="1:13" s="904" customFormat="1" ht="84" x14ac:dyDescent="0.2">
      <c r="A101" s="669"/>
      <c r="B101" s="225" t="s">
        <v>7615</v>
      </c>
      <c r="C101" s="225" t="s">
        <v>7618</v>
      </c>
      <c r="D101" s="336" t="s">
        <v>7619</v>
      </c>
      <c r="E101" s="862">
        <v>26200</v>
      </c>
      <c r="F101" s="227">
        <v>0.1</v>
      </c>
      <c r="G101" s="960">
        <f t="shared" si="30"/>
        <v>2620</v>
      </c>
      <c r="H101" s="862">
        <f t="shared" si="31"/>
        <v>1310</v>
      </c>
      <c r="I101" s="862">
        <f t="shared" si="32"/>
        <v>1310</v>
      </c>
      <c r="J101" s="231"/>
      <c r="K101" s="862">
        <f t="shared" si="33"/>
        <v>2620</v>
      </c>
      <c r="L101" s="862">
        <f t="shared" si="34"/>
        <v>23580</v>
      </c>
    </row>
    <row r="102" spans="1:13" s="904" customFormat="1" ht="105" x14ac:dyDescent="0.2">
      <c r="A102" s="669"/>
      <c r="B102" s="225" t="s">
        <v>7620</v>
      </c>
      <c r="C102" s="225" t="s">
        <v>7621</v>
      </c>
      <c r="D102" s="336" t="s">
        <v>7622</v>
      </c>
      <c r="E102" s="862">
        <v>41500</v>
      </c>
      <c r="F102" s="227">
        <v>0.1</v>
      </c>
      <c r="G102" s="960">
        <f t="shared" si="30"/>
        <v>4150</v>
      </c>
      <c r="H102" s="862">
        <f t="shared" si="31"/>
        <v>2075</v>
      </c>
      <c r="I102" s="862">
        <f t="shared" si="32"/>
        <v>2075</v>
      </c>
      <c r="J102" s="231"/>
      <c r="K102" s="862">
        <f t="shared" si="33"/>
        <v>4150</v>
      </c>
      <c r="L102" s="862">
        <f t="shared" si="34"/>
        <v>37350</v>
      </c>
    </row>
    <row r="103" spans="1:13" s="904" customFormat="1" ht="84" x14ac:dyDescent="0.2">
      <c r="A103" s="669"/>
      <c r="B103" s="225" t="s">
        <v>7623</v>
      </c>
      <c r="C103" s="225" t="s">
        <v>7624</v>
      </c>
      <c r="D103" s="336" t="s">
        <v>7625</v>
      </c>
      <c r="E103" s="862">
        <v>30500</v>
      </c>
      <c r="F103" s="227">
        <v>0.1</v>
      </c>
      <c r="G103" s="960">
        <f t="shared" si="30"/>
        <v>3050</v>
      </c>
      <c r="H103" s="862">
        <f t="shared" si="31"/>
        <v>1525</v>
      </c>
      <c r="I103" s="862">
        <f t="shared" si="32"/>
        <v>1525</v>
      </c>
      <c r="J103" s="231"/>
      <c r="K103" s="862">
        <f t="shared" si="33"/>
        <v>3050</v>
      </c>
      <c r="L103" s="862">
        <f t="shared" si="34"/>
        <v>27450</v>
      </c>
    </row>
    <row r="104" spans="1:13" s="904" customFormat="1" ht="84" customHeight="1" x14ac:dyDescent="0.2">
      <c r="A104" s="669"/>
      <c r="B104" s="225" t="s">
        <v>7626</v>
      </c>
      <c r="C104" s="225" t="s">
        <v>7627</v>
      </c>
      <c r="D104" s="336" t="s">
        <v>7628</v>
      </c>
      <c r="E104" s="862">
        <v>38000</v>
      </c>
      <c r="F104" s="227">
        <v>0.1</v>
      </c>
      <c r="G104" s="960">
        <f t="shared" si="30"/>
        <v>3800</v>
      </c>
      <c r="H104" s="862">
        <f t="shared" si="31"/>
        <v>1900</v>
      </c>
      <c r="I104" s="862">
        <f t="shared" si="32"/>
        <v>1900</v>
      </c>
      <c r="J104" s="231"/>
      <c r="K104" s="862">
        <f t="shared" si="33"/>
        <v>3800</v>
      </c>
      <c r="L104" s="862">
        <f t="shared" si="34"/>
        <v>34200</v>
      </c>
    </row>
    <row r="105" spans="1:13" s="904" customFormat="1" ht="105" x14ac:dyDescent="0.2">
      <c r="A105" s="669"/>
      <c r="B105" s="225" t="s">
        <v>7674</v>
      </c>
      <c r="C105" s="225" t="s">
        <v>7675</v>
      </c>
      <c r="D105" s="336" t="s">
        <v>7676</v>
      </c>
      <c r="E105" s="862">
        <v>87220</v>
      </c>
      <c r="F105" s="227">
        <v>0.1</v>
      </c>
      <c r="G105" s="960">
        <f t="shared" si="30"/>
        <v>8722</v>
      </c>
      <c r="H105" s="862">
        <f t="shared" si="31"/>
        <v>4361</v>
      </c>
      <c r="I105" s="862">
        <f t="shared" si="32"/>
        <v>4361</v>
      </c>
      <c r="J105" s="231"/>
      <c r="K105" s="862">
        <f t="shared" si="33"/>
        <v>8722</v>
      </c>
      <c r="L105" s="862">
        <f t="shared" si="34"/>
        <v>78498</v>
      </c>
    </row>
    <row r="106" spans="1:13" s="904" customFormat="1" ht="105" x14ac:dyDescent="0.2">
      <c r="A106" s="669"/>
      <c r="B106" s="225" t="s">
        <v>7668</v>
      </c>
      <c r="C106" s="225" t="s">
        <v>7677</v>
      </c>
      <c r="D106" s="336" t="s">
        <v>7678</v>
      </c>
      <c r="E106" s="862">
        <v>26000</v>
      </c>
      <c r="F106" s="227">
        <v>0.1</v>
      </c>
      <c r="G106" s="960">
        <f t="shared" si="30"/>
        <v>2600</v>
      </c>
      <c r="H106" s="862">
        <f t="shared" si="31"/>
        <v>1300</v>
      </c>
      <c r="I106" s="862">
        <f t="shared" si="32"/>
        <v>1300</v>
      </c>
      <c r="J106" s="231"/>
      <c r="K106" s="862">
        <f t="shared" si="33"/>
        <v>2600</v>
      </c>
      <c r="L106" s="862">
        <f t="shared" si="34"/>
        <v>23400</v>
      </c>
    </row>
    <row r="107" spans="1:13" s="904" customFormat="1" ht="84" x14ac:dyDescent="0.2">
      <c r="A107" s="669"/>
      <c r="B107" s="225" t="s">
        <v>7679</v>
      </c>
      <c r="C107" s="225" t="s">
        <v>7680</v>
      </c>
      <c r="D107" s="336" t="s">
        <v>7681</v>
      </c>
      <c r="E107" s="862">
        <v>53600</v>
      </c>
      <c r="F107" s="227">
        <v>0.1</v>
      </c>
      <c r="G107" s="960">
        <f t="shared" si="30"/>
        <v>5360</v>
      </c>
      <c r="H107" s="862">
        <f t="shared" si="31"/>
        <v>2680</v>
      </c>
      <c r="I107" s="862">
        <f t="shared" si="32"/>
        <v>2680</v>
      </c>
      <c r="J107" s="231"/>
      <c r="K107" s="862">
        <f t="shared" si="33"/>
        <v>5360</v>
      </c>
      <c r="L107" s="862">
        <f t="shared" si="34"/>
        <v>48240</v>
      </c>
    </row>
    <row r="108" spans="1:13" s="904" customFormat="1" ht="84" x14ac:dyDescent="0.2">
      <c r="A108" s="669"/>
      <c r="B108" s="225" t="s">
        <v>7662</v>
      </c>
      <c r="C108" s="225" t="s">
        <v>7682</v>
      </c>
      <c r="D108" s="336" t="s">
        <v>7683</v>
      </c>
      <c r="E108" s="862">
        <v>23371</v>
      </c>
      <c r="F108" s="227">
        <v>0.1</v>
      </c>
      <c r="G108" s="960">
        <f t="shared" si="30"/>
        <v>2337.1</v>
      </c>
      <c r="H108" s="862">
        <f t="shared" si="31"/>
        <v>1168.55</v>
      </c>
      <c r="I108" s="862">
        <f t="shared" si="32"/>
        <v>1168.55</v>
      </c>
      <c r="J108" s="231"/>
      <c r="K108" s="862">
        <f t="shared" si="33"/>
        <v>2337.1</v>
      </c>
      <c r="L108" s="862">
        <f t="shared" si="34"/>
        <v>21033.9</v>
      </c>
    </row>
    <row r="109" spans="1:13" s="904" customFormat="1" ht="84" x14ac:dyDescent="0.2">
      <c r="A109" s="669"/>
      <c r="B109" s="225" t="s">
        <v>7708</v>
      </c>
      <c r="C109" s="225" t="s">
        <v>7738</v>
      </c>
      <c r="D109" s="336" t="s">
        <v>7739</v>
      </c>
      <c r="E109" s="862">
        <v>54000</v>
      </c>
      <c r="F109" s="227">
        <v>0.1</v>
      </c>
      <c r="G109" s="960">
        <f t="shared" si="30"/>
        <v>5400</v>
      </c>
      <c r="H109" s="862">
        <f t="shared" si="31"/>
        <v>2700</v>
      </c>
      <c r="I109" s="862">
        <f t="shared" si="32"/>
        <v>2700</v>
      </c>
      <c r="J109" s="231"/>
      <c r="K109" s="862">
        <f t="shared" si="33"/>
        <v>5400</v>
      </c>
      <c r="L109" s="862">
        <f t="shared" si="34"/>
        <v>48600</v>
      </c>
    </row>
    <row r="110" spans="1:13" s="904" customFormat="1" ht="63" x14ac:dyDescent="0.2">
      <c r="A110" s="669"/>
      <c r="B110" s="225" t="s">
        <v>7740</v>
      </c>
      <c r="C110" s="225" t="s">
        <v>7741</v>
      </c>
      <c r="D110" s="336" t="s">
        <v>7742</v>
      </c>
      <c r="E110" s="862">
        <v>40000</v>
      </c>
      <c r="F110" s="227">
        <v>0.1</v>
      </c>
      <c r="G110" s="960">
        <f t="shared" si="30"/>
        <v>4000</v>
      </c>
      <c r="H110" s="862">
        <f t="shared" si="31"/>
        <v>2000</v>
      </c>
      <c r="I110" s="862">
        <f t="shared" si="32"/>
        <v>2000</v>
      </c>
      <c r="J110" s="231"/>
      <c r="K110" s="862">
        <f t="shared" si="33"/>
        <v>4000</v>
      </c>
      <c r="L110" s="862">
        <f t="shared" si="34"/>
        <v>36000</v>
      </c>
    </row>
    <row r="111" spans="1:13" s="904" customFormat="1" ht="105" x14ac:dyDescent="0.2">
      <c r="A111" s="669"/>
      <c r="B111" s="225" t="s">
        <v>7743</v>
      </c>
      <c r="C111" s="225" t="s">
        <v>7744</v>
      </c>
      <c r="D111" s="336" t="s">
        <v>7745</v>
      </c>
      <c r="E111" s="862">
        <v>69000</v>
      </c>
      <c r="F111" s="227">
        <v>0.1</v>
      </c>
      <c r="G111" s="960">
        <f t="shared" si="30"/>
        <v>6900</v>
      </c>
      <c r="H111" s="862">
        <f t="shared" si="31"/>
        <v>3450</v>
      </c>
      <c r="I111" s="862">
        <f t="shared" si="32"/>
        <v>3450</v>
      </c>
      <c r="J111" s="231"/>
      <c r="K111" s="862">
        <f t="shared" si="33"/>
        <v>6900</v>
      </c>
      <c r="L111" s="862">
        <f t="shared" si="34"/>
        <v>62100</v>
      </c>
    </row>
    <row r="112" spans="1:13" s="904" customFormat="1" ht="84" x14ac:dyDescent="0.2">
      <c r="A112" s="669"/>
      <c r="B112" s="225" t="s">
        <v>7721</v>
      </c>
      <c r="C112" s="225" t="s">
        <v>7746</v>
      </c>
      <c r="D112" s="336" t="s">
        <v>7747</v>
      </c>
      <c r="E112" s="862">
        <v>29500</v>
      </c>
      <c r="F112" s="227">
        <v>0.1</v>
      </c>
      <c r="G112" s="960">
        <f t="shared" si="30"/>
        <v>2950</v>
      </c>
      <c r="H112" s="862">
        <f t="shared" si="31"/>
        <v>1475</v>
      </c>
      <c r="I112" s="862">
        <f t="shared" si="32"/>
        <v>1475</v>
      </c>
      <c r="J112" s="231"/>
      <c r="K112" s="862">
        <f t="shared" si="33"/>
        <v>2950</v>
      </c>
      <c r="L112" s="862">
        <f t="shared" si="34"/>
        <v>26550</v>
      </c>
    </row>
    <row r="113" spans="1:14" s="904" customFormat="1" ht="84" x14ac:dyDescent="0.2">
      <c r="A113" s="669"/>
      <c r="B113" s="225" t="s">
        <v>7769</v>
      </c>
      <c r="C113" s="225" t="s">
        <v>7784</v>
      </c>
      <c r="D113" s="336" t="s">
        <v>7785</v>
      </c>
      <c r="E113" s="862">
        <v>43500</v>
      </c>
      <c r="F113" s="227">
        <v>0.1</v>
      </c>
      <c r="G113" s="960">
        <f t="shared" si="30"/>
        <v>4350</v>
      </c>
      <c r="H113" s="862">
        <f t="shared" si="31"/>
        <v>2175</v>
      </c>
      <c r="I113" s="862">
        <f t="shared" si="32"/>
        <v>2175</v>
      </c>
      <c r="J113" s="231"/>
      <c r="K113" s="862">
        <f t="shared" si="33"/>
        <v>4350</v>
      </c>
      <c r="L113" s="862">
        <f t="shared" si="34"/>
        <v>39150</v>
      </c>
    </row>
    <row r="114" spans="1:14" s="904" customFormat="1" ht="84" x14ac:dyDescent="0.2">
      <c r="A114" s="669"/>
      <c r="B114" s="225" t="s">
        <v>7769</v>
      </c>
      <c r="C114" s="225" t="s">
        <v>7786</v>
      </c>
      <c r="D114" s="336" t="s">
        <v>7787</v>
      </c>
      <c r="E114" s="862">
        <v>16500</v>
      </c>
      <c r="F114" s="227">
        <v>0.1</v>
      </c>
      <c r="G114" s="960">
        <f t="shared" si="30"/>
        <v>1650</v>
      </c>
      <c r="H114" s="862">
        <f t="shared" si="31"/>
        <v>825</v>
      </c>
      <c r="I114" s="862">
        <f t="shared" si="32"/>
        <v>825</v>
      </c>
      <c r="J114" s="231"/>
      <c r="K114" s="862">
        <f t="shared" si="33"/>
        <v>1650</v>
      </c>
      <c r="L114" s="862">
        <f t="shared" si="34"/>
        <v>14850</v>
      </c>
    </row>
    <row r="115" spans="1:14" s="904" customFormat="1" ht="105" x14ac:dyDescent="0.2">
      <c r="A115" s="669"/>
      <c r="B115" s="225" t="s">
        <v>7788</v>
      </c>
      <c r="C115" s="225" t="s">
        <v>7789</v>
      </c>
      <c r="D115" s="336" t="s">
        <v>7790</v>
      </c>
      <c r="E115" s="862">
        <v>49000</v>
      </c>
      <c r="F115" s="227">
        <v>0.1</v>
      </c>
      <c r="G115" s="960">
        <f t="shared" si="30"/>
        <v>4900</v>
      </c>
      <c r="H115" s="862">
        <f t="shared" si="31"/>
        <v>2450</v>
      </c>
      <c r="I115" s="862">
        <f t="shared" si="32"/>
        <v>2450</v>
      </c>
      <c r="J115" s="231"/>
      <c r="K115" s="862">
        <f t="shared" si="33"/>
        <v>4900</v>
      </c>
      <c r="L115" s="862">
        <f t="shared" si="34"/>
        <v>44100</v>
      </c>
    </row>
    <row r="116" spans="1:14" s="904" customFormat="1" ht="105" x14ac:dyDescent="0.2">
      <c r="A116" s="669"/>
      <c r="B116" s="225" t="s">
        <v>7788</v>
      </c>
      <c r="C116" s="225" t="s">
        <v>7791</v>
      </c>
      <c r="D116" s="336" t="s">
        <v>7792</v>
      </c>
      <c r="E116" s="862">
        <v>40000</v>
      </c>
      <c r="F116" s="227">
        <v>0.1</v>
      </c>
      <c r="G116" s="960">
        <f t="shared" si="30"/>
        <v>4000</v>
      </c>
      <c r="H116" s="862">
        <f t="shared" si="31"/>
        <v>2000</v>
      </c>
      <c r="I116" s="862">
        <f t="shared" si="32"/>
        <v>2000</v>
      </c>
      <c r="J116" s="231"/>
      <c r="K116" s="862">
        <f t="shared" si="33"/>
        <v>4000</v>
      </c>
      <c r="L116" s="862">
        <f t="shared" si="34"/>
        <v>36000</v>
      </c>
    </row>
    <row r="117" spans="1:14" s="904" customFormat="1" ht="105" x14ac:dyDescent="0.2">
      <c r="A117" s="669"/>
      <c r="B117" s="225" t="s">
        <v>7793</v>
      </c>
      <c r="C117" s="225" t="s">
        <v>7794</v>
      </c>
      <c r="D117" s="336" t="s">
        <v>7795</v>
      </c>
      <c r="E117" s="862">
        <v>9800</v>
      </c>
      <c r="F117" s="227">
        <v>0.1</v>
      </c>
      <c r="G117" s="960">
        <f t="shared" si="30"/>
        <v>980</v>
      </c>
      <c r="H117" s="862">
        <f t="shared" si="31"/>
        <v>490</v>
      </c>
      <c r="I117" s="862">
        <f t="shared" si="32"/>
        <v>490</v>
      </c>
      <c r="J117" s="231"/>
      <c r="K117" s="862">
        <f t="shared" si="33"/>
        <v>980</v>
      </c>
      <c r="L117" s="862">
        <f t="shared" si="34"/>
        <v>8820</v>
      </c>
    </row>
    <row r="118" spans="1:14" s="904" customFormat="1" ht="105" x14ac:dyDescent="0.2">
      <c r="A118" s="669"/>
      <c r="B118" s="225" t="s">
        <v>7796</v>
      </c>
      <c r="C118" s="225" t="s">
        <v>7797</v>
      </c>
      <c r="D118" s="336" t="s">
        <v>7798</v>
      </c>
      <c r="E118" s="862">
        <v>95000</v>
      </c>
      <c r="F118" s="227">
        <v>0.1</v>
      </c>
      <c r="G118" s="960">
        <f t="shared" si="30"/>
        <v>9500</v>
      </c>
      <c r="H118" s="862">
        <f t="shared" si="31"/>
        <v>4750</v>
      </c>
      <c r="I118" s="862">
        <f t="shared" si="32"/>
        <v>4750</v>
      </c>
      <c r="J118" s="231"/>
      <c r="K118" s="862">
        <f t="shared" si="33"/>
        <v>9500</v>
      </c>
      <c r="L118" s="862">
        <f t="shared" si="34"/>
        <v>85500</v>
      </c>
    </row>
    <row r="119" spans="1:14" s="904" customFormat="1" ht="84" x14ac:dyDescent="0.2">
      <c r="A119" s="669"/>
      <c r="B119" s="225" t="s">
        <v>7796</v>
      </c>
      <c r="C119" s="225" t="s">
        <v>7799</v>
      </c>
      <c r="D119" s="336" t="s">
        <v>7800</v>
      </c>
      <c r="E119" s="862">
        <v>35500</v>
      </c>
      <c r="F119" s="227">
        <v>0.1</v>
      </c>
      <c r="G119" s="960">
        <f t="shared" si="30"/>
        <v>3550</v>
      </c>
      <c r="H119" s="862">
        <f t="shared" si="31"/>
        <v>1775</v>
      </c>
      <c r="I119" s="862">
        <f t="shared" si="32"/>
        <v>1775</v>
      </c>
      <c r="J119" s="231"/>
      <c r="K119" s="862">
        <f t="shared" si="33"/>
        <v>3550</v>
      </c>
      <c r="L119" s="862">
        <f t="shared" si="34"/>
        <v>31950</v>
      </c>
    </row>
    <row r="120" spans="1:14" s="904" customFormat="1" ht="84" customHeight="1" x14ac:dyDescent="0.2">
      <c r="A120" s="991"/>
      <c r="B120" s="992" t="s">
        <v>7865</v>
      </c>
      <c r="C120" s="992" t="s">
        <v>7897</v>
      </c>
      <c r="D120" s="993" t="s">
        <v>7898</v>
      </c>
      <c r="E120" s="994">
        <v>47000</v>
      </c>
      <c r="F120" s="995">
        <v>0.1</v>
      </c>
      <c r="G120" s="996">
        <v>4700</v>
      </c>
      <c r="H120" s="994">
        <v>2350</v>
      </c>
      <c r="I120" s="994">
        <v>2350</v>
      </c>
      <c r="J120" s="997"/>
      <c r="K120" s="994">
        <v>4700</v>
      </c>
      <c r="L120" s="994">
        <v>42300</v>
      </c>
      <c r="M120" s="998"/>
      <c r="N120" s="998"/>
    </row>
    <row r="121" spans="1:14" s="904" customFormat="1" ht="84" x14ac:dyDescent="0.2">
      <c r="A121" s="991"/>
      <c r="B121" s="992" t="s">
        <v>7872</v>
      </c>
      <c r="C121" s="992" t="s">
        <v>7899</v>
      </c>
      <c r="D121" s="993" t="s">
        <v>7900</v>
      </c>
      <c r="E121" s="994">
        <v>21200</v>
      </c>
      <c r="F121" s="995">
        <v>0.1</v>
      </c>
      <c r="G121" s="996">
        <v>2120</v>
      </c>
      <c r="H121" s="994">
        <v>1060</v>
      </c>
      <c r="I121" s="994">
        <v>1060</v>
      </c>
      <c r="J121" s="997"/>
      <c r="K121" s="994">
        <v>2120</v>
      </c>
      <c r="L121" s="994">
        <v>19080</v>
      </c>
      <c r="M121" s="998"/>
      <c r="N121" s="998"/>
    </row>
    <row r="122" spans="1:14" s="904" customFormat="1" ht="105" x14ac:dyDescent="0.2">
      <c r="A122" s="991"/>
      <c r="B122" s="992" t="s">
        <v>7872</v>
      </c>
      <c r="C122" s="992" t="s">
        <v>7901</v>
      </c>
      <c r="D122" s="993" t="s">
        <v>7902</v>
      </c>
      <c r="E122" s="994">
        <v>40000</v>
      </c>
      <c r="F122" s="995">
        <v>0.1</v>
      </c>
      <c r="G122" s="996">
        <v>4000</v>
      </c>
      <c r="H122" s="994">
        <v>2000</v>
      </c>
      <c r="I122" s="994">
        <v>2000</v>
      </c>
      <c r="J122" s="997"/>
      <c r="K122" s="994">
        <v>4000</v>
      </c>
      <c r="L122" s="994">
        <v>36000</v>
      </c>
      <c r="M122" s="998"/>
      <c r="N122" s="998"/>
    </row>
    <row r="123" spans="1:14" s="904" customFormat="1" ht="84" x14ac:dyDescent="0.2">
      <c r="A123" s="991"/>
      <c r="B123" s="992" t="s">
        <v>7903</v>
      </c>
      <c r="C123" s="992" t="s">
        <v>7904</v>
      </c>
      <c r="D123" s="993" t="s">
        <v>7905</v>
      </c>
      <c r="E123" s="994">
        <v>60000</v>
      </c>
      <c r="F123" s="995">
        <v>0.1</v>
      </c>
      <c r="G123" s="996">
        <v>6000</v>
      </c>
      <c r="H123" s="994">
        <v>3000</v>
      </c>
      <c r="I123" s="994">
        <v>3000</v>
      </c>
      <c r="J123" s="997"/>
      <c r="K123" s="994">
        <v>6000</v>
      </c>
      <c r="L123" s="994">
        <v>54000</v>
      </c>
      <c r="M123" s="998"/>
      <c r="N123" s="998"/>
    </row>
    <row r="124" spans="1:14" s="904" customFormat="1" ht="84" x14ac:dyDescent="0.2">
      <c r="A124" s="991"/>
      <c r="B124" s="992" t="s">
        <v>7906</v>
      </c>
      <c r="C124" s="992" t="s">
        <v>7907</v>
      </c>
      <c r="D124" s="993" t="s">
        <v>7908</v>
      </c>
      <c r="E124" s="994">
        <v>62000</v>
      </c>
      <c r="F124" s="995">
        <v>0.1</v>
      </c>
      <c r="G124" s="996">
        <v>6200</v>
      </c>
      <c r="H124" s="994">
        <v>3100</v>
      </c>
      <c r="I124" s="994">
        <v>3100</v>
      </c>
      <c r="J124" s="997"/>
      <c r="K124" s="994">
        <v>6200</v>
      </c>
      <c r="L124" s="994">
        <v>55800</v>
      </c>
    </row>
    <row r="125" spans="1:14" s="904" customFormat="1" ht="84" x14ac:dyDescent="0.2">
      <c r="A125" s="991"/>
      <c r="B125" s="992" t="s">
        <v>7990</v>
      </c>
      <c r="C125" s="992" t="s">
        <v>7991</v>
      </c>
      <c r="D125" s="993" t="s">
        <v>7992</v>
      </c>
      <c r="E125" s="994">
        <v>25000</v>
      </c>
      <c r="F125" s="995">
        <v>0.1</v>
      </c>
      <c r="G125" s="996">
        <v>2500</v>
      </c>
      <c r="H125" s="994">
        <v>1250</v>
      </c>
      <c r="I125" s="994">
        <v>1250</v>
      </c>
      <c r="J125" s="997"/>
      <c r="K125" s="994">
        <v>2500</v>
      </c>
      <c r="L125" s="994">
        <v>22500</v>
      </c>
    </row>
    <row r="126" spans="1:14" s="904" customFormat="1" ht="105" x14ac:dyDescent="0.2">
      <c r="A126" s="991"/>
      <c r="B126" s="992" t="s">
        <v>7993</v>
      </c>
      <c r="C126" s="992" t="s">
        <v>7994</v>
      </c>
      <c r="D126" s="993" t="s">
        <v>7995</v>
      </c>
      <c r="E126" s="994">
        <v>48800</v>
      </c>
      <c r="F126" s="995">
        <v>0.1</v>
      </c>
      <c r="G126" s="996">
        <v>4880</v>
      </c>
      <c r="H126" s="994">
        <v>2440</v>
      </c>
      <c r="I126" s="994">
        <v>2440</v>
      </c>
      <c r="J126" s="997"/>
      <c r="K126" s="994">
        <v>4880</v>
      </c>
      <c r="L126" s="994">
        <v>43920</v>
      </c>
    </row>
    <row r="127" spans="1:14" s="188" customFormat="1" ht="84" x14ac:dyDescent="0.2">
      <c r="A127" s="225"/>
      <c r="B127" s="225" t="s">
        <v>8074</v>
      </c>
      <c r="C127" s="225" t="s">
        <v>8075</v>
      </c>
      <c r="D127" s="336" t="s">
        <v>8076</v>
      </c>
      <c r="E127" s="994">
        <v>13400</v>
      </c>
      <c r="F127" s="995">
        <v>0.1</v>
      </c>
      <c r="G127" s="996">
        <f>+E127*F127</f>
        <v>1340</v>
      </c>
      <c r="H127" s="994">
        <f>G127*0.5</f>
        <v>670</v>
      </c>
      <c r="I127" s="994">
        <f>G127*0.5</f>
        <v>670</v>
      </c>
      <c r="J127" s="997"/>
      <c r="K127" s="994">
        <f>SUM(H127+I127+J127)</f>
        <v>1340</v>
      </c>
      <c r="L127" s="994">
        <f>+E127-K127</f>
        <v>12060</v>
      </c>
    </row>
    <row r="128" spans="1:14" s="188" customFormat="1" ht="126" x14ac:dyDescent="0.2">
      <c r="A128" s="225"/>
      <c r="B128" s="225" t="s">
        <v>8077</v>
      </c>
      <c r="C128" s="225" t="s">
        <v>8078</v>
      </c>
      <c r="D128" s="336" t="s">
        <v>8079</v>
      </c>
      <c r="E128" s="994">
        <v>82200</v>
      </c>
      <c r="F128" s="995">
        <v>0.1</v>
      </c>
      <c r="G128" s="996">
        <f>+E128*F128</f>
        <v>8220</v>
      </c>
      <c r="H128" s="994">
        <f>G128*0.5</f>
        <v>4110</v>
      </c>
      <c r="I128" s="994">
        <f>G128*0.5</f>
        <v>4110</v>
      </c>
      <c r="J128" s="997"/>
      <c r="K128" s="994">
        <f>SUM(H128+I128+J128)</f>
        <v>8220</v>
      </c>
      <c r="L128" s="994">
        <f>+E128-K128</f>
        <v>73980</v>
      </c>
    </row>
    <row r="129" spans="1:13" s="348" customFormat="1" ht="105" x14ac:dyDescent="0.2">
      <c r="A129" s="225"/>
      <c r="B129" s="225" t="s">
        <v>8186</v>
      </c>
      <c r="C129" s="225" t="s">
        <v>8187</v>
      </c>
      <c r="D129" s="336" t="s">
        <v>8188</v>
      </c>
      <c r="E129" s="994">
        <v>12500</v>
      </c>
      <c r="F129" s="995">
        <v>0.1</v>
      </c>
      <c r="G129" s="996">
        <f t="shared" ref="G129:G131" si="35">+E129*F129</f>
        <v>1250</v>
      </c>
      <c r="H129" s="994">
        <f>G129*0.5</f>
        <v>625</v>
      </c>
      <c r="I129" s="994">
        <f>G129*0.5</f>
        <v>625</v>
      </c>
      <c r="J129" s="997"/>
      <c r="K129" s="994">
        <f t="shared" ref="K129:K131" si="36">SUM(H129+I129+J129)</f>
        <v>1250</v>
      </c>
      <c r="L129" s="994">
        <f>+E129-K129</f>
        <v>11250</v>
      </c>
    </row>
    <row r="130" spans="1:13" s="348" customFormat="1" ht="84" x14ac:dyDescent="0.2">
      <c r="A130" s="225"/>
      <c r="B130" s="225" t="s">
        <v>8189</v>
      </c>
      <c r="C130" s="225" t="s">
        <v>8190</v>
      </c>
      <c r="D130" s="336" t="s">
        <v>8191</v>
      </c>
      <c r="E130" s="994">
        <v>33600</v>
      </c>
      <c r="F130" s="995">
        <v>0.1</v>
      </c>
      <c r="G130" s="996">
        <f t="shared" si="35"/>
        <v>3360</v>
      </c>
      <c r="H130" s="994">
        <f>G130*0.5</f>
        <v>1680</v>
      </c>
      <c r="I130" s="994">
        <f>G130*0.5</f>
        <v>1680</v>
      </c>
      <c r="J130" s="997"/>
      <c r="K130" s="994">
        <f t="shared" si="36"/>
        <v>3360</v>
      </c>
      <c r="L130" s="994">
        <f>+E130-K130</f>
        <v>30240</v>
      </c>
    </row>
    <row r="131" spans="1:13" s="348" customFormat="1" ht="84" x14ac:dyDescent="0.2">
      <c r="A131" s="225"/>
      <c r="B131" s="225" t="s">
        <v>8192</v>
      </c>
      <c r="C131" s="225" t="s">
        <v>8193</v>
      </c>
      <c r="D131" s="336" t="s">
        <v>8194</v>
      </c>
      <c r="E131" s="994">
        <v>15000</v>
      </c>
      <c r="F131" s="995">
        <v>0.1</v>
      </c>
      <c r="G131" s="996">
        <f t="shared" si="35"/>
        <v>1500</v>
      </c>
      <c r="H131" s="994">
        <f>G131*0.5</f>
        <v>750</v>
      </c>
      <c r="I131" s="994">
        <f>G131*0.5</f>
        <v>750</v>
      </c>
      <c r="J131" s="997"/>
      <c r="K131" s="994">
        <f t="shared" si="36"/>
        <v>1500</v>
      </c>
      <c r="L131" s="994">
        <f>+E131-K131</f>
        <v>13500</v>
      </c>
    </row>
    <row r="132" spans="1:13" s="188" customFormat="1" ht="21" x14ac:dyDescent="0.2">
      <c r="A132" s="225"/>
      <c r="B132" s="225"/>
      <c r="C132" s="225"/>
      <c r="D132" s="336"/>
      <c r="E132" s="862"/>
      <c r="F132" s="227"/>
      <c r="G132" s="960"/>
      <c r="H132" s="862"/>
      <c r="I132" s="862"/>
      <c r="J132" s="862"/>
      <c r="K132" s="862"/>
      <c r="L132" s="862"/>
    </row>
    <row r="133" spans="1:13" s="688" customFormat="1" ht="21.75" x14ac:dyDescent="0.2">
      <c r="A133" s="1081" t="s">
        <v>5973</v>
      </c>
      <c r="B133" s="1082"/>
      <c r="C133" s="1082"/>
      <c r="D133" s="1083"/>
      <c r="E133" s="694">
        <f>SUM(E100:E132)</f>
        <v>1291691</v>
      </c>
      <c r="F133" s="694"/>
      <c r="G133" s="694">
        <f t="shared" ref="G133:L133" si="37">SUM(G100:G132)</f>
        <v>129169.1</v>
      </c>
      <c r="H133" s="694">
        <f t="shared" si="37"/>
        <v>64584.55</v>
      </c>
      <c r="I133" s="694">
        <f t="shared" si="37"/>
        <v>64584.55</v>
      </c>
      <c r="J133" s="694">
        <f t="shared" si="37"/>
        <v>0</v>
      </c>
      <c r="K133" s="694">
        <f t="shared" si="37"/>
        <v>129169.1</v>
      </c>
      <c r="L133" s="694">
        <f t="shared" si="37"/>
        <v>1162521.8999999999</v>
      </c>
      <c r="M133" s="912"/>
    </row>
    <row r="134" spans="1:13" s="447" customFormat="1" ht="23.25" customHeight="1" x14ac:dyDescent="0.2">
      <c r="A134" s="778" t="s">
        <v>1735</v>
      </c>
      <c r="B134" s="778"/>
      <c r="C134" s="846"/>
      <c r="D134" s="814"/>
      <c r="E134" s="779"/>
      <c r="F134" s="942"/>
      <c r="G134" s="959"/>
      <c r="H134" s="781"/>
      <c r="I134" s="781"/>
      <c r="J134" s="781"/>
      <c r="K134" s="781"/>
      <c r="L134" s="781"/>
      <c r="M134" s="913"/>
    </row>
    <row r="135" spans="1:13" s="188" customFormat="1" ht="105" x14ac:dyDescent="0.2">
      <c r="A135" s="225"/>
      <c r="B135" s="225" t="s">
        <v>7987</v>
      </c>
      <c r="C135" s="225" t="s">
        <v>7996</v>
      </c>
      <c r="D135" s="336" t="s">
        <v>7997</v>
      </c>
      <c r="E135" s="994">
        <v>598500</v>
      </c>
      <c r="F135" s="995"/>
      <c r="G135" s="996">
        <f>SUM(G136:G137)</f>
        <v>58865</v>
      </c>
      <c r="H135" s="996">
        <f>SUM(H136:H137)</f>
        <v>29432.5</v>
      </c>
      <c r="I135" s="996">
        <f>SUM(I136:I137)</f>
        <v>29432.5</v>
      </c>
      <c r="J135" s="996">
        <f>SUM(J136:J144)</f>
        <v>0</v>
      </c>
      <c r="K135" s="994">
        <f>SUM(H135+I135+J135)</f>
        <v>58865</v>
      </c>
      <c r="L135" s="994">
        <f>+E135-K135</f>
        <v>539635</v>
      </c>
    </row>
    <row r="136" spans="1:13" s="188" customFormat="1" ht="21" x14ac:dyDescent="0.2">
      <c r="A136" s="225"/>
      <c r="B136" s="225"/>
      <c r="C136" s="225"/>
      <c r="D136" s="336"/>
      <c r="E136" s="994"/>
      <c r="F136" s="995">
        <v>0.1</v>
      </c>
      <c r="G136" s="999">
        <f>IF(E135&lt;=500000,E135*10%, 500000*10%)</f>
        <v>50000</v>
      </c>
      <c r="H136" s="1000">
        <f t="shared" ref="H136:H141" si="38">G136*0.5</f>
        <v>25000</v>
      </c>
      <c r="I136" s="1000">
        <f t="shared" ref="I136:I141" si="39">G136*0.5</f>
        <v>25000</v>
      </c>
      <c r="J136" s="997"/>
      <c r="K136" s="994"/>
      <c r="L136" s="994"/>
    </row>
    <row r="137" spans="1:13" s="188" customFormat="1" ht="21" x14ac:dyDescent="0.2">
      <c r="A137" s="225"/>
      <c r="B137" s="225"/>
      <c r="C137" s="225"/>
      <c r="D137" s="336"/>
      <c r="E137" s="994"/>
      <c r="F137" s="995">
        <v>0.09</v>
      </c>
      <c r="G137" s="999">
        <f>IF(E135&lt;=500000,0,IF(E135&lt;=1000000, (E135-500000)*9%,500000*9%))</f>
        <v>8865</v>
      </c>
      <c r="H137" s="1000">
        <f t="shared" si="38"/>
        <v>4432.5</v>
      </c>
      <c r="I137" s="1000">
        <f t="shared" si="39"/>
        <v>4432.5</v>
      </c>
      <c r="J137" s="997"/>
      <c r="K137" s="994"/>
      <c r="L137" s="994"/>
    </row>
    <row r="138" spans="1:13" s="904" customFormat="1" ht="126" x14ac:dyDescent="0.2">
      <c r="A138" s="669"/>
      <c r="B138" s="225" t="s">
        <v>7998</v>
      </c>
      <c r="C138" s="225" t="s">
        <v>7999</v>
      </c>
      <c r="D138" s="336" t="s">
        <v>8000</v>
      </c>
      <c r="E138" s="994">
        <v>89200</v>
      </c>
      <c r="F138" s="995">
        <v>0.1</v>
      </c>
      <c r="G138" s="996">
        <f>+E138*F138</f>
        <v>8920</v>
      </c>
      <c r="H138" s="994">
        <f t="shared" si="38"/>
        <v>4460</v>
      </c>
      <c r="I138" s="994">
        <f t="shared" si="39"/>
        <v>4460</v>
      </c>
      <c r="J138" s="997"/>
      <c r="K138" s="994">
        <f>SUM(H138+I138+J138)</f>
        <v>8920</v>
      </c>
      <c r="L138" s="994">
        <f t="shared" ref="L138:L143" si="40">+E138-K138</f>
        <v>80280</v>
      </c>
    </row>
    <row r="139" spans="1:13" s="188" customFormat="1" ht="84" x14ac:dyDescent="0.2">
      <c r="A139" s="225"/>
      <c r="B139" s="225" t="s">
        <v>8080</v>
      </c>
      <c r="C139" s="225" t="s">
        <v>8081</v>
      </c>
      <c r="D139" s="336" t="s">
        <v>8082</v>
      </c>
      <c r="E139" s="994">
        <v>27500</v>
      </c>
      <c r="F139" s="995">
        <v>0.1</v>
      </c>
      <c r="G139" s="996">
        <f>+E139*F139</f>
        <v>2750</v>
      </c>
      <c r="H139" s="994">
        <f t="shared" si="38"/>
        <v>1375</v>
      </c>
      <c r="I139" s="994">
        <f t="shared" si="39"/>
        <v>1375</v>
      </c>
      <c r="J139" s="997"/>
      <c r="K139" s="994">
        <f>SUM(H139+I139+J139)</f>
        <v>2750</v>
      </c>
      <c r="L139" s="994">
        <f t="shared" si="40"/>
        <v>24750</v>
      </c>
    </row>
    <row r="140" spans="1:13" s="188" customFormat="1" ht="84" x14ac:dyDescent="0.2">
      <c r="A140" s="225"/>
      <c r="B140" s="225" t="s">
        <v>8083</v>
      </c>
      <c r="C140" s="225" t="s">
        <v>8084</v>
      </c>
      <c r="D140" s="336" t="s">
        <v>8085</v>
      </c>
      <c r="E140" s="994">
        <v>5000</v>
      </c>
      <c r="F140" s="995">
        <v>0.1</v>
      </c>
      <c r="G140" s="996">
        <f>+E140*F140</f>
        <v>500</v>
      </c>
      <c r="H140" s="994">
        <f t="shared" si="38"/>
        <v>250</v>
      </c>
      <c r="I140" s="994">
        <f t="shared" si="39"/>
        <v>250</v>
      </c>
      <c r="J140" s="997"/>
      <c r="K140" s="994">
        <f>SUM(H140+I140+J140)</f>
        <v>500</v>
      </c>
      <c r="L140" s="994">
        <f t="shared" si="40"/>
        <v>4500</v>
      </c>
    </row>
    <row r="141" spans="1:13" s="188" customFormat="1" ht="126" x14ac:dyDescent="0.2">
      <c r="A141" s="225"/>
      <c r="B141" s="225" t="s">
        <v>8071</v>
      </c>
      <c r="C141" s="225" t="s">
        <v>8086</v>
      </c>
      <c r="D141" s="336" t="s">
        <v>8087</v>
      </c>
      <c r="E141" s="994">
        <v>12600</v>
      </c>
      <c r="F141" s="995"/>
      <c r="G141" s="996">
        <v>12600</v>
      </c>
      <c r="H141" s="994">
        <f t="shared" si="38"/>
        <v>6300</v>
      </c>
      <c r="I141" s="994">
        <f t="shared" si="39"/>
        <v>6300</v>
      </c>
      <c r="J141" s="997"/>
      <c r="K141" s="994">
        <f>SUM(H141+I141+J141)</f>
        <v>12600</v>
      </c>
      <c r="L141" s="994">
        <f t="shared" si="40"/>
        <v>0</v>
      </c>
    </row>
    <row r="142" spans="1:13" s="348" customFormat="1" ht="84" x14ac:dyDescent="0.2">
      <c r="A142" s="225"/>
      <c r="B142" s="225" t="s">
        <v>8183</v>
      </c>
      <c r="C142" s="225" t="s">
        <v>8195</v>
      </c>
      <c r="D142" s="336" t="s">
        <v>8196</v>
      </c>
      <c r="E142" s="994">
        <v>1000</v>
      </c>
      <c r="F142" s="995">
        <v>0.1</v>
      </c>
      <c r="G142" s="996">
        <f t="shared" ref="G142:G143" si="41">+E142*F142</f>
        <v>100</v>
      </c>
      <c r="H142" s="994">
        <f>G142*0.5</f>
        <v>50</v>
      </c>
      <c r="I142" s="994">
        <f>G142*0.5</f>
        <v>50</v>
      </c>
      <c r="J142" s="997"/>
      <c r="K142" s="994">
        <f t="shared" ref="K142:K143" si="42">SUM(H142+I142+J142)</f>
        <v>100</v>
      </c>
      <c r="L142" s="994">
        <f t="shared" si="40"/>
        <v>900</v>
      </c>
    </row>
    <row r="143" spans="1:13" s="348" customFormat="1" ht="84" x14ac:dyDescent="0.2">
      <c r="A143" s="225"/>
      <c r="B143" s="225" t="s">
        <v>8197</v>
      </c>
      <c r="C143" s="225" t="s">
        <v>8198</v>
      </c>
      <c r="D143" s="336" t="s">
        <v>8199</v>
      </c>
      <c r="E143" s="994">
        <v>1000</v>
      </c>
      <c r="F143" s="995">
        <v>0.1</v>
      </c>
      <c r="G143" s="996">
        <f t="shared" si="41"/>
        <v>100</v>
      </c>
      <c r="H143" s="994">
        <f>G143*0.5</f>
        <v>50</v>
      </c>
      <c r="I143" s="994">
        <f>G143*0.5</f>
        <v>50</v>
      </c>
      <c r="J143" s="997"/>
      <c r="K143" s="994">
        <f t="shared" si="42"/>
        <v>100</v>
      </c>
      <c r="L143" s="994">
        <f t="shared" si="40"/>
        <v>900</v>
      </c>
    </row>
    <row r="144" spans="1:13" s="904" customFormat="1" ht="21" customHeight="1" x14ac:dyDescent="0.2">
      <c r="A144" s="669"/>
      <c r="B144" s="225"/>
      <c r="C144" s="225"/>
      <c r="D144" s="336"/>
      <c r="E144" s="862"/>
      <c r="F144" s="227"/>
      <c r="G144" s="960"/>
      <c r="H144" s="862"/>
      <c r="I144" s="862"/>
      <c r="J144" s="231"/>
      <c r="K144" s="862"/>
      <c r="L144" s="862"/>
    </row>
    <row r="145" spans="1:13" s="688" customFormat="1" ht="21.75" customHeight="1" x14ac:dyDescent="0.2">
      <c r="A145" s="1081" t="s">
        <v>1762</v>
      </c>
      <c r="B145" s="1082"/>
      <c r="C145" s="1082"/>
      <c r="D145" s="1083"/>
      <c r="E145" s="694">
        <f>SUM(E135,E138:E144)</f>
        <v>734800</v>
      </c>
      <c r="F145" s="694"/>
      <c r="G145" s="694">
        <f t="shared" ref="G145:L145" si="43">SUM(G135,G138:G144)</f>
        <v>83835</v>
      </c>
      <c r="H145" s="694">
        <f t="shared" si="43"/>
        <v>41917.5</v>
      </c>
      <c r="I145" s="694">
        <f t="shared" si="43"/>
        <v>41917.5</v>
      </c>
      <c r="J145" s="694">
        <f t="shared" si="43"/>
        <v>0</v>
      </c>
      <c r="K145" s="694">
        <f t="shared" si="43"/>
        <v>83835</v>
      </c>
      <c r="L145" s="694">
        <f t="shared" si="43"/>
        <v>650965</v>
      </c>
      <c r="M145" s="912"/>
    </row>
    <row r="146" spans="1:13" s="447" customFormat="1" ht="23.25" x14ac:dyDescent="0.2">
      <c r="A146" s="778" t="s">
        <v>2497</v>
      </c>
      <c r="B146" s="778"/>
      <c r="C146" s="846"/>
      <c r="D146" s="814"/>
      <c r="E146" s="779"/>
      <c r="F146" s="942"/>
      <c r="G146" s="959"/>
      <c r="H146" s="781"/>
      <c r="I146" s="781"/>
      <c r="J146" s="781"/>
      <c r="K146" s="781"/>
      <c r="L146" s="781"/>
      <c r="M146" s="913"/>
    </row>
    <row r="147" spans="1:13" s="904" customFormat="1" ht="84" x14ac:dyDescent="0.2">
      <c r="A147" s="669"/>
      <c r="B147" s="225" t="s">
        <v>7620</v>
      </c>
      <c r="C147" s="225" t="s">
        <v>7634</v>
      </c>
      <c r="D147" s="336" t="s">
        <v>7635</v>
      </c>
      <c r="E147" s="862">
        <v>5940</v>
      </c>
      <c r="F147" s="227">
        <v>0.1</v>
      </c>
      <c r="G147" s="960">
        <f t="shared" ref="G147:G152" si="44">+E147*F147</f>
        <v>594</v>
      </c>
      <c r="H147" s="862">
        <f t="shared" ref="H147:H152" si="45">G147*0.5</f>
        <v>297</v>
      </c>
      <c r="I147" s="862">
        <f t="shared" ref="I147:I152" si="46">G147*0.5</f>
        <v>297</v>
      </c>
      <c r="J147" s="231"/>
      <c r="K147" s="862">
        <f t="shared" ref="K147:K152" si="47">SUM(H147+I147+J147)</f>
        <v>594</v>
      </c>
      <c r="L147" s="862">
        <f t="shared" ref="L147:L152" si="48">+E147-K147</f>
        <v>5346</v>
      </c>
    </row>
    <row r="148" spans="1:13" s="904" customFormat="1" ht="84" x14ac:dyDescent="0.2">
      <c r="A148" s="669"/>
      <c r="B148" s="225" t="s">
        <v>7623</v>
      </c>
      <c r="C148" s="225" t="s">
        <v>7636</v>
      </c>
      <c r="D148" s="336" t="s">
        <v>7637</v>
      </c>
      <c r="E148" s="862">
        <v>330</v>
      </c>
      <c r="F148" s="227">
        <v>0.1</v>
      </c>
      <c r="G148" s="960">
        <f t="shared" si="44"/>
        <v>33</v>
      </c>
      <c r="H148" s="862">
        <f t="shared" si="45"/>
        <v>16.5</v>
      </c>
      <c r="I148" s="862">
        <f t="shared" si="46"/>
        <v>16.5</v>
      </c>
      <c r="J148" s="231"/>
      <c r="K148" s="862">
        <f t="shared" si="47"/>
        <v>33</v>
      </c>
      <c r="L148" s="862">
        <f t="shared" si="48"/>
        <v>297</v>
      </c>
    </row>
    <row r="149" spans="1:13" s="904" customFormat="1" ht="84" x14ac:dyDescent="0.2">
      <c r="A149" s="669"/>
      <c r="B149" s="225" t="s">
        <v>7638</v>
      </c>
      <c r="C149" s="225" t="s">
        <v>7639</v>
      </c>
      <c r="D149" s="336" t="s">
        <v>7640</v>
      </c>
      <c r="E149" s="862">
        <v>3300</v>
      </c>
      <c r="F149" s="227">
        <v>0.1</v>
      </c>
      <c r="G149" s="960">
        <f t="shared" si="44"/>
        <v>330</v>
      </c>
      <c r="H149" s="862">
        <f t="shared" si="45"/>
        <v>165</v>
      </c>
      <c r="I149" s="862">
        <f t="shared" si="46"/>
        <v>165</v>
      </c>
      <c r="J149" s="231"/>
      <c r="K149" s="862">
        <f t="shared" si="47"/>
        <v>330</v>
      </c>
      <c r="L149" s="862">
        <f t="shared" si="48"/>
        <v>2970</v>
      </c>
    </row>
    <row r="150" spans="1:13" s="904" customFormat="1" ht="84" x14ac:dyDescent="0.2">
      <c r="A150" s="669"/>
      <c r="B150" s="225" t="s">
        <v>7626</v>
      </c>
      <c r="C150" s="225" t="s">
        <v>7641</v>
      </c>
      <c r="D150" s="336" t="s">
        <v>7642</v>
      </c>
      <c r="E150" s="862">
        <v>24090</v>
      </c>
      <c r="F150" s="227">
        <v>0.1</v>
      </c>
      <c r="G150" s="960">
        <f t="shared" si="44"/>
        <v>2409</v>
      </c>
      <c r="H150" s="862">
        <f t="shared" si="45"/>
        <v>1204.5</v>
      </c>
      <c r="I150" s="862">
        <f t="shared" si="46"/>
        <v>1204.5</v>
      </c>
      <c r="J150" s="231"/>
      <c r="K150" s="862">
        <f t="shared" si="47"/>
        <v>2409</v>
      </c>
      <c r="L150" s="862">
        <f t="shared" si="48"/>
        <v>21681</v>
      </c>
    </row>
    <row r="151" spans="1:13" s="904" customFormat="1" ht="105" x14ac:dyDescent="0.2">
      <c r="A151" s="669"/>
      <c r="B151" s="225" t="s">
        <v>7801</v>
      </c>
      <c r="C151" s="225" t="s">
        <v>7802</v>
      </c>
      <c r="D151" s="336" t="s">
        <v>7803</v>
      </c>
      <c r="E151" s="862">
        <v>20000</v>
      </c>
      <c r="F151" s="227">
        <v>0.1</v>
      </c>
      <c r="G151" s="960">
        <f t="shared" si="44"/>
        <v>2000</v>
      </c>
      <c r="H151" s="862">
        <f t="shared" si="45"/>
        <v>1000</v>
      </c>
      <c r="I151" s="862">
        <f t="shared" si="46"/>
        <v>1000</v>
      </c>
      <c r="J151" s="231"/>
      <c r="K151" s="862">
        <f t="shared" si="47"/>
        <v>2000</v>
      </c>
      <c r="L151" s="862">
        <f t="shared" si="48"/>
        <v>18000</v>
      </c>
    </row>
    <row r="152" spans="1:13" s="904" customFormat="1" ht="84" x14ac:dyDescent="0.2">
      <c r="A152" s="669"/>
      <c r="B152" s="225" t="s">
        <v>7804</v>
      </c>
      <c r="C152" s="225" t="s">
        <v>7805</v>
      </c>
      <c r="D152" s="336" t="s">
        <v>7806</v>
      </c>
      <c r="E152" s="862">
        <v>1200</v>
      </c>
      <c r="F152" s="227">
        <v>0.1</v>
      </c>
      <c r="G152" s="960">
        <f t="shared" si="44"/>
        <v>120</v>
      </c>
      <c r="H152" s="862">
        <f t="shared" si="45"/>
        <v>60</v>
      </c>
      <c r="I152" s="862">
        <f t="shared" si="46"/>
        <v>60</v>
      </c>
      <c r="J152" s="231"/>
      <c r="K152" s="862">
        <f t="shared" si="47"/>
        <v>120</v>
      </c>
      <c r="L152" s="862">
        <f t="shared" si="48"/>
        <v>1080</v>
      </c>
    </row>
    <row r="153" spans="1:13" s="904" customFormat="1" ht="105" x14ac:dyDescent="0.2">
      <c r="A153" s="991"/>
      <c r="B153" s="992" t="s">
        <v>7890</v>
      </c>
      <c r="C153" s="992" t="s">
        <v>7909</v>
      </c>
      <c r="D153" s="993" t="s">
        <v>7910</v>
      </c>
      <c r="E153" s="994">
        <v>21000</v>
      </c>
      <c r="F153" s="995">
        <v>0.1</v>
      </c>
      <c r="G153" s="996">
        <v>2100</v>
      </c>
      <c r="H153" s="994">
        <v>1050</v>
      </c>
      <c r="I153" s="994">
        <v>1050</v>
      </c>
      <c r="J153" s="997"/>
      <c r="K153" s="994">
        <v>2100</v>
      </c>
      <c r="L153" s="994">
        <v>18900</v>
      </c>
    </row>
    <row r="154" spans="1:13" s="904" customFormat="1" ht="84" x14ac:dyDescent="0.2">
      <c r="A154" s="991"/>
      <c r="B154" s="992" t="s">
        <v>7872</v>
      </c>
      <c r="C154" s="992" t="s">
        <v>7911</v>
      </c>
      <c r="D154" s="993" t="s">
        <v>7912</v>
      </c>
      <c r="E154" s="994">
        <v>16800</v>
      </c>
      <c r="F154" s="995">
        <v>0.1</v>
      </c>
      <c r="G154" s="996">
        <v>1680</v>
      </c>
      <c r="H154" s="994">
        <v>840</v>
      </c>
      <c r="I154" s="994">
        <v>840</v>
      </c>
      <c r="J154" s="997"/>
      <c r="K154" s="994">
        <v>1680</v>
      </c>
      <c r="L154" s="994">
        <v>15120</v>
      </c>
    </row>
    <row r="155" spans="1:13" s="904" customFormat="1" ht="84" x14ac:dyDescent="0.2">
      <c r="A155" s="669"/>
      <c r="B155" s="225" t="s">
        <v>7984</v>
      </c>
      <c r="C155" s="225" t="s">
        <v>8001</v>
      </c>
      <c r="D155" s="336" t="s">
        <v>8002</v>
      </c>
      <c r="E155" s="994">
        <v>120000</v>
      </c>
      <c r="F155" s="995">
        <v>0.1</v>
      </c>
      <c r="G155" s="996">
        <f>+E155*F155</f>
        <v>12000</v>
      </c>
      <c r="H155" s="994">
        <f>G155*0.5</f>
        <v>6000</v>
      </c>
      <c r="I155" s="994">
        <f>G155*0.5</f>
        <v>6000</v>
      </c>
      <c r="J155" s="997"/>
      <c r="K155" s="994">
        <f>SUM(H155+I155+J155)</f>
        <v>12000</v>
      </c>
      <c r="L155" s="994">
        <f>+E155-K155</f>
        <v>108000</v>
      </c>
    </row>
    <row r="156" spans="1:13" s="188" customFormat="1" ht="84" x14ac:dyDescent="0.2">
      <c r="A156" s="225"/>
      <c r="B156" s="225" t="s">
        <v>8077</v>
      </c>
      <c r="C156" s="225" t="s">
        <v>8088</v>
      </c>
      <c r="D156" s="336" t="s">
        <v>8089</v>
      </c>
      <c r="E156" s="994">
        <v>43200</v>
      </c>
      <c r="F156" s="995">
        <v>0.1</v>
      </c>
      <c r="G156" s="996">
        <f>+E156*F156</f>
        <v>4320</v>
      </c>
      <c r="H156" s="994">
        <f>G156*0.5</f>
        <v>2160</v>
      </c>
      <c r="I156" s="994">
        <f>G156*0.5</f>
        <v>2160</v>
      </c>
      <c r="J156" s="997"/>
      <c r="K156" s="994">
        <f>SUM(H156+I156+J156)</f>
        <v>4320</v>
      </c>
      <c r="L156" s="994">
        <f>+E156-K156</f>
        <v>38880</v>
      </c>
    </row>
    <row r="157" spans="1:13" s="188" customFormat="1" ht="84" x14ac:dyDescent="0.2">
      <c r="A157" s="225"/>
      <c r="B157" s="225" t="s">
        <v>8050</v>
      </c>
      <c r="C157" s="1030" t="s">
        <v>8090</v>
      </c>
      <c r="D157" s="336" t="s">
        <v>8091</v>
      </c>
      <c r="E157" s="994">
        <v>6000</v>
      </c>
      <c r="F157" s="995">
        <v>0.1</v>
      </c>
      <c r="G157" s="996">
        <f>+E157*F157</f>
        <v>600</v>
      </c>
      <c r="H157" s="994">
        <f>G157*0.5</f>
        <v>300</v>
      </c>
      <c r="I157" s="994">
        <f>G157*0.5</f>
        <v>300</v>
      </c>
      <c r="J157" s="997"/>
      <c r="K157" s="994">
        <f>SUM(H157+I157+J157)</f>
        <v>600</v>
      </c>
      <c r="L157" s="994">
        <f>+E157-K157</f>
        <v>5400</v>
      </c>
    </row>
    <row r="158" spans="1:13" s="188" customFormat="1" ht="105" x14ac:dyDescent="0.2">
      <c r="A158" s="225"/>
      <c r="B158" s="225" t="s">
        <v>8053</v>
      </c>
      <c r="C158" s="1030" t="s">
        <v>8092</v>
      </c>
      <c r="D158" s="336" t="s">
        <v>8093</v>
      </c>
      <c r="E158" s="994">
        <v>215200</v>
      </c>
      <c r="F158" s="995">
        <v>0.1</v>
      </c>
      <c r="G158" s="996">
        <f>+E158*F158</f>
        <v>21520</v>
      </c>
      <c r="H158" s="994">
        <f>G158*0.5</f>
        <v>10760</v>
      </c>
      <c r="I158" s="994">
        <f>G158*0.5</f>
        <v>10760</v>
      </c>
      <c r="J158" s="997"/>
      <c r="K158" s="994">
        <f>SUM(H158+I158+J158)</f>
        <v>21520</v>
      </c>
      <c r="L158" s="994">
        <f>+E158-K158</f>
        <v>193680</v>
      </c>
    </row>
    <row r="159" spans="1:13" s="229" customFormat="1" ht="21" x14ac:dyDescent="0.2">
      <c r="A159" s="225"/>
      <c r="B159" s="225"/>
      <c r="C159" s="847"/>
      <c r="D159" s="336"/>
      <c r="E159" s="787"/>
      <c r="F159" s="227"/>
      <c r="G159" s="960"/>
      <c r="H159" s="231"/>
      <c r="I159" s="231"/>
      <c r="J159" s="231"/>
      <c r="K159" s="231"/>
      <c r="L159" s="231"/>
    </row>
    <row r="160" spans="1:13" s="688" customFormat="1" ht="21.75" x14ac:dyDescent="0.2">
      <c r="A160" s="1081" t="s">
        <v>2514</v>
      </c>
      <c r="B160" s="1082"/>
      <c r="C160" s="1082"/>
      <c r="D160" s="1083"/>
      <c r="E160" s="694">
        <f>SUM(E147:E159)</f>
        <v>477060</v>
      </c>
      <c r="F160" s="694"/>
      <c r="G160" s="694">
        <f t="shared" ref="G160:L160" si="49">SUM(G147:G159)</f>
        <v>47706</v>
      </c>
      <c r="H160" s="694">
        <f t="shared" si="49"/>
        <v>23853</v>
      </c>
      <c r="I160" s="694">
        <f t="shared" si="49"/>
        <v>23853</v>
      </c>
      <c r="J160" s="694">
        <f t="shared" si="49"/>
        <v>0</v>
      </c>
      <c r="K160" s="694">
        <f t="shared" si="49"/>
        <v>47706</v>
      </c>
      <c r="L160" s="694">
        <f t="shared" si="49"/>
        <v>429354</v>
      </c>
      <c r="M160" s="912"/>
    </row>
    <row r="161" spans="1:14" s="447" customFormat="1" ht="23.25" customHeight="1" x14ac:dyDescent="0.2">
      <c r="A161" s="778" t="s">
        <v>6991</v>
      </c>
      <c r="B161" s="778"/>
      <c r="C161" s="846"/>
      <c r="D161" s="814"/>
      <c r="E161" s="779"/>
      <c r="F161" s="942"/>
      <c r="G161" s="959"/>
      <c r="H161" s="781"/>
      <c r="I161" s="781"/>
      <c r="J161" s="781"/>
      <c r="K161" s="781"/>
      <c r="L161" s="781"/>
      <c r="M161" s="913"/>
    </row>
    <row r="162" spans="1:14" s="348" customFormat="1" ht="105" x14ac:dyDescent="0.2">
      <c r="A162" s="225"/>
      <c r="B162" s="225" t="s">
        <v>8200</v>
      </c>
      <c r="C162" s="225" t="s">
        <v>8201</v>
      </c>
      <c r="D162" s="336" t="s">
        <v>8202</v>
      </c>
      <c r="E162" s="994">
        <v>11400</v>
      </c>
      <c r="F162" s="995">
        <v>0.1</v>
      </c>
      <c r="G162" s="996">
        <f t="shared" ref="G162" si="50">+E162*F162</f>
        <v>1140</v>
      </c>
      <c r="H162" s="994">
        <f>G162*0.5</f>
        <v>570</v>
      </c>
      <c r="I162" s="994">
        <f>G162*0.5</f>
        <v>570</v>
      </c>
      <c r="J162" s="997"/>
      <c r="K162" s="994">
        <f t="shared" ref="K162" si="51">SUM(H162+I162+J162)</f>
        <v>1140</v>
      </c>
      <c r="L162" s="994">
        <f>+E162-K162</f>
        <v>10260</v>
      </c>
    </row>
    <row r="163" spans="1:14" s="229" customFormat="1" ht="21" customHeight="1" x14ac:dyDescent="0.2">
      <c r="A163" s="225"/>
      <c r="B163" s="225"/>
      <c r="C163" s="847"/>
      <c r="D163" s="336"/>
      <c r="E163" s="787"/>
      <c r="F163" s="227"/>
      <c r="G163" s="960"/>
      <c r="H163" s="231"/>
      <c r="I163" s="231"/>
      <c r="J163" s="231"/>
      <c r="K163" s="231"/>
      <c r="L163" s="231"/>
    </row>
    <row r="164" spans="1:14" s="688" customFormat="1" ht="21.75" customHeight="1" x14ac:dyDescent="0.2">
      <c r="A164" s="1081" t="s">
        <v>7040</v>
      </c>
      <c r="B164" s="1082"/>
      <c r="C164" s="1082"/>
      <c r="D164" s="1083"/>
      <c r="E164" s="694">
        <f>SUM(E162:E163)</f>
        <v>11400</v>
      </c>
      <c r="F164" s="694"/>
      <c r="G164" s="694">
        <f t="shared" ref="G164:L164" si="52">SUM(G162:G163)</f>
        <v>1140</v>
      </c>
      <c r="H164" s="694">
        <f t="shared" si="52"/>
        <v>570</v>
      </c>
      <c r="I164" s="694">
        <f t="shared" si="52"/>
        <v>570</v>
      </c>
      <c r="J164" s="694">
        <f t="shared" si="52"/>
        <v>0</v>
      </c>
      <c r="K164" s="694">
        <f t="shared" si="52"/>
        <v>1140</v>
      </c>
      <c r="L164" s="694">
        <f t="shared" si="52"/>
        <v>10260</v>
      </c>
      <c r="M164" s="912"/>
    </row>
    <row r="165" spans="1:14" s="447" customFormat="1" ht="23.25" x14ac:dyDescent="0.2">
      <c r="A165" s="778" t="s">
        <v>7110</v>
      </c>
      <c r="B165" s="778"/>
      <c r="C165" s="846"/>
      <c r="D165" s="814"/>
      <c r="E165" s="779"/>
      <c r="F165" s="942"/>
      <c r="G165" s="959"/>
      <c r="H165" s="781"/>
      <c r="I165" s="781"/>
      <c r="J165" s="781"/>
      <c r="K165" s="781"/>
      <c r="L165" s="781"/>
      <c r="M165" s="913"/>
    </row>
    <row r="166" spans="1:14" s="188" customFormat="1" ht="84" x14ac:dyDescent="0.2">
      <c r="A166" s="991"/>
      <c r="B166" s="992" t="s">
        <v>7865</v>
      </c>
      <c r="C166" s="992" t="s">
        <v>7913</v>
      </c>
      <c r="D166" s="993" t="s">
        <v>7914</v>
      </c>
      <c r="E166" s="994">
        <v>14920</v>
      </c>
      <c r="F166" s="995">
        <v>0.1</v>
      </c>
      <c r="G166" s="996">
        <v>1492</v>
      </c>
      <c r="H166" s="994">
        <v>746</v>
      </c>
      <c r="I166" s="994">
        <v>746</v>
      </c>
      <c r="J166" s="997"/>
      <c r="K166" s="994">
        <v>1492</v>
      </c>
      <c r="L166" s="994">
        <v>13428</v>
      </c>
      <c r="M166" s="998"/>
      <c r="N166" s="998"/>
    </row>
    <row r="167" spans="1:14" s="188" customFormat="1" ht="84" x14ac:dyDescent="0.2">
      <c r="A167" s="225"/>
      <c r="B167" s="225" t="s">
        <v>8094</v>
      </c>
      <c r="C167" s="225" t="s">
        <v>8095</v>
      </c>
      <c r="D167" s="336" t="s">
        <v>8096</v>
      </c>
      <c r="E167" s="994">
        <v>1150</v>
      </c>
      <c r="F167" s="995">
        <v>0.1</v>
      </c>
      <c r="G167" s="996">
        <f>+E167*F167</f>
        <v>115</v>
      </c>
      <c r="H167" s="994">
        <f>G167*0.5</f>
        <v>57.5</v>
      </c>
      <c r="I167" s="994">
        <f>G167*0.5</f>
        <v>57.5</v>
      </c>
      <c r="J167" s="997"/>
      <c r="K167" s="994">
        <f>SUM(H167+I167+J167)</f>
        <v>115</v>
      </c>
      <c r="L167" s="994">
        <f>+E167-K167</f>
        <v>1035</v>
      </c>
    </row>
    <row r="168" spans="1:14" s="348" customFormat="1" ht="105" x14ac:dyDescent="0.2">
      <c r="A168" s="225"/>
      <c r="B168" s="225" t="s">
        <v>8203</v>
      </c>
      <c r="C168" s="225" t="s">
        <v>8204</v>
      </c>
      <c r="D168" s="336" t="s">
        <v>8205</v>
      </c>
      <c r="E168" s="994">
        <v>34400</v>
      </c>
      <c r="F168" s="995">
        <v>0.1</v>
      </c>
      <c r="G168" s="996">
        <f t="shared" ref="G168:G169" si="53">+E168*F168</f>
        <v>3440</v>
      </c>
      <c r="H168" s="994">
        <f>G168*0.5</f>
        <v>1720</v>
      </c>
      <c r="I168" s="994">
        <f>G168*0.5</f>
        <v>1720</v>
      </c>
      <c r="J168" s="997"/>
      <c r="K168" s="994">
        <f t="shared" ref="K168:K169" si="54">SUM(H168+I168+J168)</f>
        <v>3440</v>
      </c>
      <c r="L168" s="994">
        <f>+E168-K168</f>
        <v>30960</v>
      </c>
    </row>
    <row r="169" spans="1:14" s="348" customFormat="1" ht="105" x14ac:dyDescent="0.2">
      <c r="A169" s="225"/>
      <c r="B169" s="225" t="s">
        <v>8197</v>
      </c>
      <c r="C169" s="225" t="s">
        <v>8206</v>
      </c>
      <c r="D169" s="336" t="s">
        <v>8207</v>
      </c>
      <c r="E169" s="994">
        <v>4800</v>
      </c>
      <c r="F169" s="995">
        <v>0.1</v>
      </c>
      <c r="G169" s="996">
        <f t="shared" si="53"/>
        <v>480</v>
      </c>
      <c r="H169" s="994">
        <f>G169*0.5</f>
        <v>240</v>
      </c>
      <c r="I169" s="994">
        <f>G169*0.5</f>
        <v>240</v>
      </c>
      <c r="J169" s="997"/>
      <c r="K169" s="994">
        <f t="shared" si="54"/>
        <v>480</v>
      </c>
      <c r="L169" s="994">
        <f>+E169-K169</f>
        <v>4320</v>
      </c>
    </row>
    <row r="170" spans="1:14" s="188" customFormat="1" ht="21" x14ac:dyDescent="0.2">
      <c r="A170" s="225"/>
      <c r="B170" s="225"/>
      <c r="C170" s="225"/>
      <c r="D170" s="336"/>
      <c r="E170" s="862"/>
      <c r="F170" s="227"/>
      <c r="G170" s="960"/>
      <c r="H170" s="862"/>
      <c r="I170" s="862"/>
      <c r="J170" s="862"/>
      <c r="K170" s="862"/>
      <c r="L170" s="862"/>
    </row>
    <row r="171" spans="1:14" s="688" customFormat="1" ht="21.75" x14ac:dyDescent="0.2">
      <c r="A171" s="1081" t="s">
        <v>7114</v>
      </c>
      <c r="B171" s="1082"/>
      <c r="C171" s="1082"/>
      <c r="D171" s="1083"/>
      <c r="E171" s="694">
        <f>SUM(E166:E170)</f>
        <v>55270</v>
      </c>
      <c r="F171" s="694"/>
      <c r="G171" s="694">
        <f t="shared" ref="G171:L171" si="55">SUM(G166:G170)</f>
        <v>5527</v>
      </c>
      <c r="H171" s="694">
        <f t="shared" si="55"/>
        <v>2763.5</v>
      </c>
      <c r="I171" s="694">
        <f t="shared" si="55"/>
        <v>2763.5</v>
      </c>
      <c r="J171" s="694">
        <f t="shared" si="55"/>
        <v>0</v>
      </c>
      <c r="K171" s="694">
        <f t="shared" si="55"/>
        <v>5527</v>
      </c>
      <c r="L171" s="694">
        <f t="shared" si="55"/>
        <v>49743</v>
      </c>
      <c r="M171" s="912"/>
    </row>
    <row r="172" spans="1:14" s="447" customFormat="1" ht="23.25" hidden="1" customHeight="1" x14ac:dyDescent="0.2">
      <c r="A172" s="778" t="s">
        <v>5979</v>
      </c>
      <c r="B172" s="778"/>
      <c r="C172" s="846"/>
      <c r="D172" s="814"/>
      <c r="E172" s="779"/>
      <c r="F172" s="942"/>
      <c r="G172" s="959"/>
      <c r="H172" s="781"/>
      <c r="I172" s="781"/>
      <c r="J172" s="781"/>
      <c r="K172" s="781"/>
      <c r="L172" s="781"/>
      <c r="M172" s="913"/>
    </row>
    <row r="173" spans="1:14" s="229" customFormat="1" ht="21" hidden="1" customHeight="1" x14ac:dyDescent="0.2">
      <c r="A173" s="220"/>
      <c r="B173" s="220"/>
      <c r="C173" s="848"/>
      <c r="D173" s="335"/>
      <c r="E173" s="230"/>
      <c r="F173" s="222"/>
      <c r="G173" s="964"/>
      <c r="H173" s="231"/>
      <c r="I173" s="231"/>
      <c r="J173" s="231"/>
      <c r="K173" s="231"/>
      <c r="L173" s="231"/>
      <c r="M173" s="348"/>
    </row>
    <row r="174" spans="1:14" s="229" customFormat="1" ht="21" hidden="1" customHeight="1" x14ac:dyDescent="0.2">
      <c r="A174" s="220"/>
      <c r="B174" s="220"/>
      <c r="C174" s="848"/>
      <c r="D174" s="335"/>
      <c r="E174" s="221"/>
      <c r="F174" s="222"/>
      <c r="G174" s="964"/>
      <c r="H174" s="231"/>
      <c r="I174" s="231"/>
      <c r="J174" s="231"/>
      <c r="K174" s="231"/>
      <c r="L174" s="231"/>
      <c r="M174" s="348"/>
    </row>
    <row r="175" spans="1:14" s="688" customFormat="1" ht="21.75" hidden="1" customHeight="1" x14ac:dyDescent="0.2">
      <c r="A175" s="1084" t="s">
        <v>5980</v>
      </c>
      <c r="B175" s="1085"/>
      <c r="C175" s="1085"/>
      <c r="D175" s="1086"/>
      <c r="E175" s="686">
        <f>SUM(E173:E174)</f>
        <v>0</v>
      </c>
      <c r="F175" s="686"/>
      <c r="G175" s="686">
        <f t="shared" ref="G175:L175" si="56">SUM(G173:G174)</f>
        <v>0</v>
      </c>
      <c r="H175" s="686">
        <f t="shared" si="56"/>
        <v>0</v>
      </c>
      <c r="I175" s="686">
        <f t="shared" si="56"/>
        <v>0</v>
      </c>
      <c r="J175" s="686">
        <f t="shared" si="56"/>
        <v>0</v>
      </c>
      <c r="K175" s="686">
        <f t="shared" si="56"/>
        <v>0</v>
      </c>
      <c r="L175" s="686">
        <f t="shared" si="56"/>
        <v>0</v>
      </c>
      <c r="M175" s="912"/>
    </row>
    <row r="176" spans="1:14" s="447" customFormat="1" ht="23.25" hidden="1" customHeight="1" x14ac:dyDescent="0.2">
      <c r="A176" s="777" t="s">
        <v>5981</v>
      </c>
      <c r="B176" s="777"/>
      <c r="C176" s="846"/>
      <c r="D176" s="814"/>
      <c r="E176" s="779"/>
      <c r="F176" s="942"/>
      <c r="G176" s="959"/>
      <c r="H176" s="781"/>
      <c r="I176" s="781"/>
      <c r="J176" s="781"/>
      <c r="K176" s="781"/>
      <c r="L176" s="781"/>
      <c r="M176" s="913"/>
    </row>
    <row r="177" spans="1:13" s="229" customFormat="1" ht="21" hidden="1" customHeight="1" x14ac:dyDescent="0.2">
      <c r="A177" s="225"/>
      <c r="B177" s="225"/>
      <c r="C177" s="847"/>
      <c r="D177" s="336"/>
      <c r="E177" s="231"/>
      <c r="F177" s="227"/>
      <c r="G177" s="960"/>
      <c r="H177" s="231"/>
      <c r="I177" s="231"/>
      <c r="J177" s="231"/>
      <c r="K177" s="231"/>
      <c r="L177" s="231"/>
    </row>
    <row r="178" spans="1:13" s="688" customFormat="1" ht="21.75" hidden="1" customHeight="1" x14ac:dyDescent="0.2">
      <c r="A178" s="1084" t="s">
        <v>5982</v>
      </c>
      <c r="B178" s="1085"/>
      <c r="C178" s="1085"/>
      <c r="D178" s="1086"/>
      <c r="E178" s="686">
        <f>SUM(E177:E177)</f>
        <v>0</v>
      </c>
      <c r="F178" s="686"/>
      <c r="G178" s="686">
        <f t="shared" ref="G178:L178" si="57">SUM(G177:G177)</f>
        <v>0</v>
      </c>
      <c r="H178" s="686">
        <f t="shared" si="57"/>
        <v>0</v>
      </c>
      <c r="I178" s="686">
        <f t="shared" si="57"/>
        <v>0</v>
      </c>
      <c r="J178" s="686">
        <f t="shared" si="57"/>
        <v>0</v>
      </c>
      <c r="K178" s="686">
        <f t="shared" si="57"/>
        <v>0</v>
      </c>
      <c r="L178" s="686">
        <f t="shared" si="57"/>
        <v>0</v>
      </c>
      <c r="M178" s="912"/>
    </row>
    <row r="179" spans="1:13" s="447" customFormat="1" ht="23.25" hidden="1" customHeight="1" x14ac:dyDescent="0.2">
      <c r="A179" s="777" t="s">
        <v>6288</v>
      </c>
      <c r="B179" s="777"/>
      <c r="C179" s="846"/>
      <c r="D179" s="814"/>
      <c r="E179" s="779"/>
      <c r="F179" s="942"/>
      <c r="G179" s="959"/>
      <c r="H179" s="781"/>
      <c r="I179" s="781"/>
      <c r="J179" s="781"/>
      <c r="K179" s="781"/>
      <c r="L179" s="781"/>
      <c r="M179" s="913"/>
    </row>
    <row r="180" spans="1:13" s="229" customFormat="1" ht="21" hidden="1" customHeight="1" x14ac:dyDescent="0.2">
      <c r="A180" s="225"/>
      <c r="B180" s="225"/>
      <c r="C180" s="847"/>
      <c r="D180" s="336"/>
      <c r="E180" s="231"/>
      <c r="F180" s="227"/>
      <c r="G180" s="960"/>
      <c r="H180" s="231"/>
      <c r="I180" s="231"/>
      <c r="J180" s="231"/>
      <c r="K180" s="231"/>
      <c r="L180" s="231"/>
    </row>
    <row r="181" spans="1:13" s="229" customFormat="1" ht="21" hidden="1" customHeight="1" x14ac:dyDescent="0.2">
      <c r="A181" s="568"/>
      <c r="B181" s="863"/>
      <c r="C181" s="864"/>
      <c r="D181" s="902"/>
      <c r="E181" s="231"/>
      <c r="F181" s="227"/>
      <c r="G181" s="960"/>
      <c r="H181" s="231"/>
      <c r="I181" s="231"/>
      <c r="J181" s="231"/>
      <c r="K181" s="231"/>
      <c r="L181" s="231"/>
    </row>
    <row r="182" spans="1:13" s="688" customFormat="1" ht="21.75" hidden="1" customHeight="1" x14ac:dyDescent="0.2">
      <c r="A182" s="1084" t="s">
        <v>6311</v>
      </c>
      <c r="B182" s="1085"/>
      <c r="C182" s="1085"/>
      <c r="D182" s="1086"/>
      <c r="E182" s="686">
        <f>SUM(E180:E181)</f>
        <v>0</v>
      </c>
      <c r="F182" s="686"/>
      <c r="G182" s="686">
        <f t="shared" ref="G182:L182" si="58">SUM(G180:G181)</f>
        <v>0</v>
      </c>
      <c r="H182" s="686">
        <f t="shared" si="58"/>
        <v>0</v>
      </c>
      <c r="I182" s="686">
        <f t="shared" si="58"/>
        <v>0</v>
      </c>
      <c r="J182" s="686">
        <f t="shared" si="58"/>
        <v>0</v>
      </c>
      <c r="K182" s="686">
        <f t="shared" si="58"/>
        <v>0</v>
      </c>
      <c r="L182" s="686">
        <f t="shared" si="58"/>
        <v>0</v>
      </c>
      <c r="M182" s="912"/>
    </row>
    <row r="183" spans="1:13" s="447" customFormat="1" ht="23.25" x14ac:dyDescent="0.2">
      <c r="A183" s="777" t="s">
        <v>5913</v>
      </c>
      <c r="B183" s="777"/>
      <c r="C183" s="846"/>
      <c r="D183" s="814"/>
      <c r="E183" s="779"/>
      <c r="F183" s="942"/>
      <c r="G183" s="959"/>
      <c r="H183" s="781"/>
      <c r="I183" s="781"/>
      <c r="J183" s="781"/>
      <c r="K183" s="781"/>
      <c r="L183" s="781"/>
      <c r="M183" s="913"/>
    </row>
    <row r="184" spans="1:13" s="904" customFormat="1" ht="105" x14ac:dyDescent="0.2">
      <c r="A184" s="669"/>
      <c r="B184" s="225" t="s">
        <v>7807</v>
      </c>
      <c r="C184" s="225" t="s">
        <v>7808</v>
      </c>
      <c r="D184" s="336" t="s">
        <v>7809</v>
      </c>
      <c r="E184" s="862">
        <v>659175</v>
      </c>
      <c r="F184" s="227"/>
      <c r="G184" s="960">
        <f>SUM(G185:G186)</f>
        <v>64325.75</v>
      </c>
      <c r="H184" s="862">
        <f>SUM(H185:H186)</f>
        <v>32162.87</v>
      </c>
      <c r="I184" s="862">
        <f>SUM(I185:I186)</f>
        <v>32162.880000000001</v>
      </c>
      <c r="J184" s="231"/>
      <c r="K184" s="862">
        <f>SUM(H184+I184+J184)</f>
        <v>64325.75</v>
      </c>
      <c r="L184" s="862">
        <f>+E184-K184</f>
        <v>594849.25</v>
      </c>
    </row>
    <row r="185" spans="1:13" s="904" customFormat="1" ht="21" x14ac:dyDescent="0.2">
      <c r="A185" s="669"/>
      <c r="B185" s="225"/>
      <c r="C185" s="225"/>
      <c r="D185" s="336"/>
      <c r="E185" s="862"/>
      <c r="F185" s="227">
        <v>0.1</v>
      </c>
      <c r="G185" s="962">
        <f>IF(E184&lt;=500000,E184*10%, 500000*10%)</f>
        <v>50000</v>
      </c>
      <c r="H185" s="963">
        <f>G185*0.5</f>
        <v>25000</v>
      </c>
      <c r="I185" s="963">
        <f>G185*0.5</f>
        <v>25000</v>
      </c>
      <c r="J185" s="231"/>
      <c r="K185" s="862"/>
      <c r="L185" s="862"/>
    </row>
    <row r="186" spans="1:13" s="904" customFormat="1" ht="21" x14ac:dyDescent="0.2">
      <c r="A186" s="669"/>
      <c r="B186" s="225"/>
      <c r="C186" s="225"/>
      <c r="D186" s="336"/>
      <c r="E186" s="862"/>
      <c r="F186" s="227">
        <v>0.09</v>
      </c>
      <c r="G186" s="962">
        <f>IF(E184&lt;=500000,0,IF(E184&lt;=1000000, (E184-500000)*9%,500000*9%))</f>
        <v>14325.75</v>
      </c>
      <c r="H186" s="963">
        <v>7162.87</v>
      </c>
      <c r="I186" s="963">
        <v>7162.88</v>
      </c>
      <c r="J186" s="231"/>
      <c r="K186" s="862"/>
      <c r="L186" s="862"/>
    </row>
    <row r="187" spans="1:13" s="904" customFormat="1" ht="84" x14ac:dyDescent="0.2">
      <c r="A187" s="669"/>
      <c r="B187" s="225" t="s">
        <v>7810</v>
      </c>
      <c r="C187" s="225" t="s">
        <v>7811</v>
      </c>
      <c r="D187" s="336" t="s">
        <v>7812</v>
      </c>
      <c r="E187" s="862">
        <v>56500</v>
      </c>
      <c r="F187" s="227">
        <v>0.1</v>
      </c>
      <c r="G187" s="960">
        <f>+E187*F187</f>
        <v>5650</v>
      </c>
      <c r="H187" s="862">
        <f>G187*0.5</f>
        <v>2825</v>
      </c>
      <c r="I187" s="862">
        <f>G187*0.5</f>
        <v>2825</v>
      </c>
      <c r="J187" s="231"/>
      <c r="K187" s="862">
        <f>SUM(H187+I187+J187)</f>
        <v>5650</v>
      </c>
      <c r="L187" s="862">
        <f>+E187-K187</f>
        <v>50850</v>
      </c>
    </row>
    <row r="188" spans="1:13" s="904" customFormat="1" ht="63" x14ac:dyDescent="0.2">
      <c r="A188" s="992"/>
      <c r="B188" s="992" t="s">
        <v>7915</v>
      </c>
      <c r="C188" s="992" t="s">
        <v>7916</v>
      </c>
      <c r="D188" s="993" t="s">
        <v>7917</v>
      </c>
      <c r="E188" s="994">
        <v>20000</v>
      </c>
      <c r="F188" s="995">
        <v>0.1</v>
      </c>
      <c r="G188" s="996">
        <v>2000</v>
      </c>
      <c r="H188" s="994">
        <v>1000</v>
      </c>
      <c r="I188" s="994">
        <v>1000</v>
      </c>
      <c r="J188" s="997"/>
      <c r="K188" s="994">
        <v>2000</v>
      </c>
      <c r="L188" s="994">
        <v>18000</v>
      </c>
    </row>
    <row r="189" spans="1:13" s="188" customFormat="1" ht="63" x14ac:dyDescent="0.2">
      <c r="A189" s="225"/>
      <c r="B189" s="225" t="s">
        <v>7977</v>
      </c>
      <c r="C189" s="225" t="s">
        <v>8003</v>
      </c>
      <c r="D189" s="336" t="s">
        <v>8004</v>
      </c>
      <c r="E189" s="994">
        <v>20000</v>
      </c>
      <c r="F189" s="995">
        <v>0.1</v>
      </c>
      <c r="G189" s="996">
        <f>+E189*F189</f>
        <v>2000</v>
      </c>
      <c r="H189" s="994">
        <f>G189*0.5</f>
        <v>1000</v>
      </c>
      <c r="I189" s="994">
        <f>G189*0.5</f>
        <v>1000</v>
      </c>
      <c r="J189" s="997"/>
      <c r="K189" s="994">
        <f>SUM(H189+I189+J189)</f>
        <v>2000</v>
      </c>
      <c r="L189" s="994">
        <f>+E189-K189</f>
        <v>18000</v>
      </c>
    </row>
    <row r="190" spans="1:13" s="188" customFormat="1" ht="105" x14ac:dyDescent="0.2">
      <c r="A190" s="225"/>
      <c r="B190" s="225" t="s">
        <v>8050</v>
      </c>
      <c r="C190" s="225" t="s">
        <v>8097</v>
      </c>
      <c r="D190" s="336" t="s">
        <v>8098</v>
      </c>
      <c r="E190" s="994">
        <v>229250</v>
      </c>
      <c r="F190" s="995">
        <v>0.1</v>
      </c>
      <c r="G190" s="996">
        <f>+E190*F190</f>
        <v>22925</v>
      </c>
      <c r="H190" s="994">
        <f>G190*0.5</f>
        <v>11462.5</v>
      </c>
      <c r="I190" s="994">
        <f>G190*0.5</f>
        <v>11462.5</v>
      </c>
      <c r="J190" s="997"/>
      <c r="K190" s="994">
        <f>SUM(H190+I190+J190)</f>
        <v>22925</v>
      </c>
      <c r="L190" s="994">
        <f>+E190-K190</f>
        <v>206325</v>
      </c>
    </row>
    <row r="191" spans="1:13" s="188" customFormat="1" ht="84" x14ac:dyDescent="0.2">
      <c r="A191" s="225"/>
      <c r="B191" s="225" t="s">
        <v>8050</v>
      </c>
      <c r="C191" s="225" t="s">
        <v>8099</v>
      </c>
      <c r="D191" s="336" t="s">
        <v>8100</v>
      </c>
      <c r="E191" s="994">
        <v>893750</v>
      </c>
      <c r="F191" s="995"/>
      <c r="G191" s="996">
        <f>SUM(G192:G193)</f>
        <v>85437.5</v>
      </c>
      <c r="H191" s="996">
        <f>SUM(H192:H193)</f>
        <v>42718.75</v>
      </c>
      <c r="I191" s="996">
        <f>SUM(I192:I193)</f>
        <v>42718.75</v>
      </c>
      <c r="J191" s="996">
        <f>SUM(J192:J197)</f>
        <v>0</v>
      </c>
      <c r="K191" s="994">
        <f>SUM(H191+I191+J191)</f>
        <v>85437.5</v>
      </c>
      <c r="L191" s="994">
        <f>+E191-K191</f>
        <v>808312.5</v>
      </c>
    </row>
    <row r="192" spans="1:13" s="188" customFormat="1" ht="21" x14ac:dyDescent="0.2">
      <c r="A192" s="225"/>
      <c r="B192" s="225"/>
      <c r="C192" s="225"/>
      <c r="D192" s="336"/>
      <c r="E192" s="994"/>
      <c r="F192" s="995">
        <v>0.1</v>
      </c>
      <c r="G192" s="999">
        <f>IF(E191&lt;=500000,E191*10%, 500000*10%)</f>
        <v>50000</v>
      </c>
      <c r="H192" s="1000">
        <f>G192*0.5</f>
        <v>25000</v>
      </c>
      <c r="I192" s="1000">
        <f>G192*0.5</f>
        <v>25000</v>
      </c>
      <c r="J192" s="997"/>
      <c r="K192" s="994"/>
      <c r="L192" s="994"/>
    </row>
    <row r="193" spans="1:13" s="188" customFormat="1" ht="21" x14ac:dyDescent="0.2">
      <c r="A193" s="225"/>
      <c r="B193" s="225"/>
      <c r="C193" s="225"/>
      <c r="D193" s="336"/>
      <c r="E193" s="994"/>
      <c r="F193" s="995">
        <v>0.09</v>
      </c>
      <c r="G193" s="999">
        <f>IF(E191&lt;=500000,0,IF(E191&lt;=1000000, (E191-500000)*9%,500000*9%))</f>
        <v>35437.5</v>
      </c>
      <c r="H193" s="1000">
        <f>G193*0.5</f>
        <v>17718.75</v>
      </c>
      <c r="I193" s="1000">
        <f>G193*0.5</f>
        <v>17718.75</v>
      </c>
      <c r="J193" s="997"/>
      <c r="K193" s="994"/>
      <c r="L193" s="994"/>
    </row>
    <row r="194" spans="1:13" s="348" customFormat="1" ht="84" x14ac:dyDescent="0.2">
      <c r="A194" s="225"/>
      <c r="B194" s="225" t="s">
        <v>8192</v>
      </c>
      <c r="C194" s="225" t="s">
        <v>8208</v>
      </c>
      <c r="D194" s="336" t="s">
        <v>8209</v>
      </c>
      <c r="E194" s="994">
        <v>893750</v>
      </c>
      <c r="F194" s="995"/>
      <c r="G194" s="996">
        <f>SUM(G195:G196)</f>
        <v>85437.5</v>
      </c>
      <c r="H194" s="996">
        <f>SUM(H195:H196)</f>
        <v>42718.75</v>
      </c>
      <c r="I194" s="996">
        <f t="shared" ref="I194" si="59">SUM(I195:I196)</f>
        <v>42718.75</v>
      </c>
      <c r="J194" s="996"/>
      <c r="K194" s="994">
        <f>SUM(H194+I194+J194)</f>
        <v>85437.5</v>
      </c>
      <c r="L194" s="994">
        <f>+E194-K194</f>
        <v>808312.5</v>
      </c>
    </row>
    <row r="195" spans="1:13" s="348" customFormat="1" ht="21" x14ac:dyDescent="0.2">
      <c r="A195" s="225"/>
      <c r="B195" s="225"/>
      <c r="C195" s="225"/>
      <c r="D195" s="336"/>
      <c r="E195" s="994"/>
      <c r="F195" s="995">
        <v>0.1</v>
      </c>
      <c r="G195" s="999">
        <f>IF(E194&lt;=500000,E194*10%, 500000*10%)</f>
        <v>50000</v>
      </c>
      <c r="H195" s="1000">
        <f>G195*0.5</f>
        <v>25000</v>
      </c>
      <c r="I195" s="1000">
        <f>G195*0.5</f>
        <v>25000</v>
      </c>
      <c r="J195" s="997"/>
      <c r="K195" s="994"/>
      <c r="L195" s="994"/>
    </row>
    <row r="196" spans="1:13" s="348" customFormat="1" ht="21" x14ac:dyDescent="0.2">
      <c r="A196" s="225"/>
      <c r="B196" s="225"/>
      <c r="C196" s="225"/>
      <c r="D196" s="336"/>
      <c r="E196" s="994"/>
      <c r="F196" s="995">
        <v>0.09</v>
      </c>
      <c r="G196" s="999">
        <f>IF(E194&lt;=500000,0,IF(E194&lt;=1000000, (E194-500000)*9%,500000*9%))</f>
        <v>35437.5</v>
      </c>
      <c r="H196" s="1000">
        <f>G196*0.5</f>
        <v>17718.75</v>
      </c>
      <c r="I196" s="1000">
        <f>G196*0.5</f>
        <v>17718.75</v>
      </c>
      <c r="J196" s="997"/>
      <c r="K196" s="994"/>
      <c r="L196" s="994"/>
    </row>
    <row r="197" spans="1:13" s="229" customFormat="1" ht="21" x14ac:dyDescent="0.2">
      <c r="A197" s="225"/>
      <c r="B197" s="225"/>
      <c r="C197" s="847"/>
      <c r="D197" s="336"/>
      <c r="E197" s="787"/>
      <c r="F197" s="227"/>
      <c r="G197" s="960"/>
      <c r="H197" s="231"/>
      <c r="I197" s="231"/>
      <c r="J197" s="231"/>
      <c r="K197" s="231"/>
      <c r="L197" s="231"/>
    </row>
    <row r="198" spans="1:13" s="688" customFormat="1" ht="21.75" x14ac:dyDescent="0.2">
      <c r="A198" s="1084" t="s">
        <v>5983</v>
      </c>
      <c r="B198" s="1085"/>
      <c r="C198" s="1085"/>
      <c r="D198" s="1086"/>
      <c r="E198" s="694">
        <f>SUM(E184,E187:E191,E194)</f>
        <v>2772425</v>
      </c>
      <c r="F198" s="694"/>
      <c r="G198" s="694">
        <f t="shared" ref="G198:L198" si="60">SUM(G184,G187:G191,G194)</f>
        <v>267775.75</v>
      </c>
      <c r="H198" s="694">
        <f t="shared" si="60"/>
        <v>133887.87</v>
      </c>
      <c r="I198" s="694">
        <f t="shared" si="60"/>
        <v>133887.88</v>
      </c>
      <c r="J198" s="694">
        <f t="shared" si="60"/>
        <v>0</v>
      </c>
      <c r="K198" s="694">
        <f t="shared" si="60"/>
        <v>267775.75</v>
      </c>
      <c r="L198" s="694">
        <f t="shared" si="60"/>
        <v>2504649.25</v>
      </c>
      <c r="M198" s="912"/>
    </row>
    <row r="199" spans="1:13" s="447" customFormat="1" ht="23.25" hidden="1" customHeight="1" x14ac:dyDescent="0.2">
      <c r="A199" s="777" t="s">
        <v>5984</v>
      </c>
      <c r="B199" s="777"/>
      <c r="C199" s="846"/>
      <c r="D199" s="814"/>
      <c r="E199" s="779"/>
      <c r="F199" s="942"/>
      <c r="G199" s="959"/>
      <c r="H199" s="781"/>
      <c r="I199" s="781"/>
      <c r="J199" s="781"/>
      <c r="K199" s="781"/>
      <c r="L199" s="781"/>
      <c r="M199" s="913"/>
    </row>
    <row r="200" spans="1:13" s="229" customFormat="1" ht="21" hidden="1" customHeight="1" x14ac:dyDescent="0.2">
      <c r="A200" s="225"/>
      <c r="B200" s="225"/>
      <c r="C200" s="225"/>
      <c r="D200" s="336"/>
      <c r="E200" s="862"/>
      <c r="F200" s="227"/>
      <c r="G200" s="960"/>
      <c r="H200" s="862"/>
      <c r="I200" s="862"/>
      <c r="J200" s="862"/>
      <c r="K200" s="862"/>
      <c r="L200" s="862"/>
    </row>
    <row r="201" spans="1:13" s="188" customFormat="1" ht="21" hidden="1" customHeight="1" x14ac:dyDescent="0.2">
      <c r="A201" s="225"/>
      <c r="B201" s="225"/>
      <c r="C201" s="225"/>
      <c r="D201" s="336"/>
      <c r="E201" s="862"/>
      <c r="F201" s="227"/>
      <c r="G201" s="960"/>
      <c r="H201" s="862"/>
      <c r="I201" s="862"/>
      <c r="J201" s="862"/>
      <c r="K201" s="862"/>
      <c r="L201" s="862"/>
    </row>
    <row r="202" spans="1:13" s="904" customFormat="1" ht="21" hidden="1" customHeight="1" x14ac:dyDescent="0.2">
      <c r="A202" s="669"/>
      <c r="B202" s="225"/>
      <c r="C202" s="225"/>
      <c r="D202" s="336"/>
      <c r="E202" s="862"/>
      <c r="F202" s="227"/>
      <c r="G202" s="960"/>
      <c r="H202" s="862"/>
      <c r="I202" s="862"/>
      <c r="J202" s="862"/>
      <c r="K202" s="862"/>
      <c r="L202" s="862"/>
    </row>
    <row r="203" spans="1:13" s="229" customFormat="1" ht="21" hidden="1" customHeight="1" x14ac:dyDescent="0.2">
      <c r="A203" s="225"/>
      <c r="B203" s="225"/>
      <c r="C203" s="847"/>
      <c r="D203" s="336"/>
      <c r="E203" s="231"/>
      <c r="F203" s="227"/>
      <c r="G203" s="960"/>
      <c r="H203" s="231"/>
      <c r="I203" s="231"/>
      <c r="J203" s="231"/>
      <c r="K203" s="231"/>
      <c r="L203" s="231"/>
    </row>
    <row r="204" spans="1:13" s="688" customFormat="1" ht="21.75" hidden="1" customHeight="1" x14ac:dyDescent="0.2">
      <c r="A204" s="1081" t="s">
        <v>5988</v>
      </c>
      <c r="B204" s="1082"/>
      <c r="C204" s="1082"/>
      <c r="D204" s="1083"/>
      <c r="E204" s="694">
        <f>SUM(E200:E203)</f>
        <v>0</v>
      </c>
      <c r="F204" s="694"/>
      <c r="G204" s="694">
        <f t="shared" ref="G204:L204" si="61">SUM(G200:G203)</f>
        <v>0</v>
      </c>
      <c r="H204" s="694">
        <f t="shared" si="61"/>
        <v>0</v>
      </c>
      <c r="I204" s="694">
        <f t="shared" si="61"/>
        <v>0</v>
      </c>
      <c r="J204" s="694">
        <f t="shared" si="61"/>
        <v>0</v>
      </c>
      <c r="K204" s="694">
        <f t="shared" si="61"/>
        <v>0</v>
      </c>
      <c r="L204" s="694">
        <f t="shared" si="61"/>
        <v>0</v>
      </c>
      <c r="M204" s="912"/>
    </row>
    <row r="205" spans="1:13" s="447" customFormat="1" ht="23.25" x14ac:dyDescent="0.2">
      <c r="A205" s="778" t="s">
        <v>60</v>
      </c>
      <c r="B205" s="778"/>
      <c r="C205" s="846"/>
      <c r="D205" s="814"/>
      <c r="E205" s="779"/>
      <c r="F205" s="942"/>
      <c r="G205" s="959"/>
      <c r="H205" s="781"/>
      <c r="I205" s="781"/>
      <c r="J205" s="781"/>
      <c r="K205" s="781"/>
      <c r="L205" s="781"/>
      <c r="M205" s="913"/>
    </row>
    <row r="206" spans="1:13" s="904" customFormat="1" ht="84" x14ac:dyDescent="0.2">
      <c r="A206" s="669"/>
      <c r="B206" s="225" t="s">
        <v>7732</v>
      </c>
      <c r="C206" s="225" t="s">
        <v>7748</v>
      </c>
      <c r="D206" s="336" t="s">
        <v>7749</v>
      </c>
      <c r="E206" s="862">
        <v>525000</v>
      </c>
      <c r="F206" s="227"/>
      <c r="G206" s="960">
        <f>SUM(G207:G208)</f>
        <v>52250</v>
      </c>
      <c r="H206" s="960">
        <f>SUM(H207:H208)</f>
        <v>26125</v>
      </c>
      <c r="I206" s="960">
        <f>SUM(I207:I208)</f>
        <v>26125</v>
      </c>
      <c r="J206" s="231"/>
      <c r="K206" s="862">
        <f>SUM(H206+I206+J206)</f>
        <v>52250</v>
      </c>
      <c r="L206" s="862">
        <f>+E206-K206</f>
        <v>472750</v>
      </c>
    </row>
    <row r="207" spans="1:13" s="904" customFormat="1" ht="21" x14ac:dyDescent="0.2">
      <c r="A207" s="669"/>
      <c r="B207" s="225"/>
      <c r="C207" s="225"/>
      <c r="D207" s="336"/>
      <c r="E207" s="862"/>
      <c r="F207" s="227">
        <v>0.1</v>
      </c>
      <c r="G207" s="962">
        <f>IF(E206&lt;=500000,E206*10%, 500000*10%)</f>
        <v>50000</v>
      </c>
      <c r="H207" s="963">
        <f>G207*0.5</f>
        <v>25000</v>
      </c>
      <c r="I207" s="963">
        <f>G207*0.5</f>
        <v>25000</v>
      </c>
      <c r="J207" s="231"/>
      <c r="K207" s="862"/>
      <c r="L207" s="862"/>
    </row>
    <row r="208" spans="1:13" s="904" customFormat="1" ht="21" x14ac:dyDescent="0.2">
      <c r="A208" s="669"/>
      <c r="B208" s="598"/>
      <c r="C208" s="225"/>
      <c r="D208" s="336"/>
      <c r="E208" s="862"/>
      <c r="F208" s="227">
        <v>0.09</v>
      </c>
      <c r="G208" s="962">
        <f>IF(E206&lt;=500000,0,IF(E206&lt;=1000000, (E206-500000)*9%,500000*9%))</f>
        <v>2250</v>
      </c>
      <c r="H208" s="963">
        <f>G208*0.5</f>
        <v>1125</v>
      </c>
      <c r="I208" s="963">
        <f>G208*0.5</f>
        <v>1125</v>
      </c>
      <c r="J208" s="231"/>
      <c r="K208" s="862"/>
      <c r="L208" s="862"/>
    </row>
    <row r="209" spans="1:13" s="447" customFormat="1" ht="23.25" x14ac:dyDescent="0.2">
      <c r="A209" s="220"/>
      <c r="B209" s="220"/>
      <c r="C209" s="848"/>
      <c r="D209" s="335"/>
      <c r="E209" s="230"/>
      <c r="F209" s="222"/>
      <c r="G209" s="964"/>
      <c r="H209" s="231"/>
      <c r="I209" s="231"/>
      <c r="J209" s="231"/>
      <c r="K209" s="231"/>
      <c r="L209" s="231"/>
      <c r="M209" s="348"/>
    </row>
    <row r="210" spans="1:13" s="688" customFormat="1" ht="21.75" x14ac:dyDescent="0.2">
      <c r="A210" s="1084" t="s">
        <v>1965</v>
      </c>
      <c r="B210" s="1085"/>
      <c r="C210" s="1085"/>
      <c r="D210" s="1086"/>
      <c r="E210" s="686">
        <f>SUM(E206)</f>
        <v>525000</v>
      </c>
      <c r="F210" s="686"/>
      <c r="G210" s="686">
        <f t="shared" ref="G210:L210" si="62">SUM(G206)</f>
        <v>52250</v>
      </c>
      <c r="H210" s="686">
        <f t="shared" si="62"/>
        <v>26125</v>
      </c>
      <c r="I210" s="686">
        <f t="shared" si="62"/>
        <v>26125</v>
      </c>
      <c r="J210" s="686">
        <f t="shared" si="62"/>
        <v>0</v>
      </c>
      <c r="K210" s="686">
        <f t="shared" si="62"/>
        <v>52250</v>
      </c>
      <c r="L210" s="686">
        <f t="shared" si="62"/>
        <v>472750</v>
      </c>
      <c r="M210" s="912"/>
    </row>
    <row r="211" spans="1:13" s="447" customFormat="1" ht="23.25" x14ac:dyDescent="0.2">
      <c r="A211" s="777" t="s">
        <v>5989</v>
      </c>
      <c r="B211" s="777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188" customFormat="1" ht="84" x14ac:dyDescent="0.2">
      <c r="A212" s="992"/>
      <c r="B212" s="992" t="s">
        <v>7918</v>
      </c>
      <c r="C212" s="992" t="s">
        <v>7919</v>
      </c>
      <c r="D212" s="993" t="s">
        <v>7920</v>
      </c>
      <c r="E212" s="994">
        <v>157500</v>
      </c>
      <c r="F212" s="995">
        <v>0.1</v>
      </c>
      <c r="G212" s="996">
        <v>15750</v>
      </c>
      <c r="H212" s="994">
        <v>7875</v>
      </c>
      <c r="I212" s="994">
        <v>7875</v>
      </c>
      <c r="J212" s="997"/>
      <c r="K212" s="994">
        <v>15750</v>
      </c>
      <c r="L212" s="994">
        <v>141750</v>
      </c>
    </row>
    <row r="213" spans="1:13" s="188" customFormat="1" ht="84" x14ac:dyDescent="0.2">
      <c r="A213" s="225"/>
      <c r="B213" s="225" t="s">
        <v>8005</v>
      </c>
      <c r="C213" s="225" t="s">
        <v>8006</v>
      </c>
      <c r="D213" s="336" t="s">
        <v>8007</v>
      </c>
      <c r="E213" s="994">
        <v>2500</v>
      </c>
      <c r="F213" s="995">
        <v>0.1</v>
      </c>
      <c r="G213" s="996">
        <f>+E213*F213</f>
        <v>250</v>
      </c>
      <c r="H213" s="994">
        <f>G213*0.5</f>
        <v>125</v>
      </c>
      <c r="I213" s="994">
        <f>G213*0.5</f>
        <v>125</v>
      </c>
      <c r="J213" s="997"/>
      <c r="K213" s="994">
        <f>SUM(H213+I213+J213)</f>
        <v>250</v>
      </c>
      <c r="L213" s="994">
        <f>+E213-K213</f>
        <v>2250</v>
      </c>
    </row>
    <row r="214" spans="1:13" s="188" customFormat="1" ht="105" x14ac:dyDescent="0.2">
      <c r="A214" s="225"/>
      <c r="B214" s="225" t="s">
        <v>8005</v>
      </c>
      <c r="C214" s="225" t="s">
        <v>8008</v>
      </c>
      <c r="D214" s="336" t="s">
        <v>8009</v>
      </c>
      <c r="E214" s="994">
        <v>4500</v>
      </c>
      <c r="F214" s="995">
        <v>0.1</v>
      </c>
      <c r="G214" s="996">
        <f>+E214*F214</f>
        <v>450</v>
      </c>
      <c r="H214" s="994">
        <f>G214*0.5</f>
        <v>225</v>
      </c>
      <c r="I214" s="994">
        <f>G214*0.5</f>
        <v>225</v>
      </c>
      <c r="J214" s="997"/>
      <c r="K214" s="994">
        <f>SUM(H214+I214+J214)</f>
        <v>450</v>
      </c>
      <c r="L214" s="994">
        <f>+E214-K214</f>
        <v>4050</v>
      </c>
    </row>
    <row r="215" spans="1:13" s="188" customFormat="1" ht="105" x14ac:dyDescent="0.2">
      <c r="A215" s="225"/>
      <c r="B215" s="225" t="s">
        <v>7984</v>
      </c>
      <c r="C215" s="225" t="s">
        <v>8010</v>
      </c>
      <c r="D215" s="336" t="s">
        <v>8011</v>
      </c>
      <c r="E215" s="994">
        <v>46200</v>
      </c>
      <c r="F215" s="995">
        <v>0.1</v>
      </c>
      <c r="G215" s="996">
        <f>+E215*F215</f>
        <v>4620</v>
      </c>
      <c r="H215" s="994">
        <f>G215*0.5</f>
        <v>2310</v>
      </c>
      <c r="I215" s="994">
        <f>G215*0.5</f>
        <v>2310</v>
      </c>
      <c r="J215" s="997"/>
      <c r="K215" s="994">
        <f>SUM(H215+I215+J215)</f>
        <v>4620</v>
      </c>
      <c r="L215" s="994">
        <f>+E215-K215</f>
        <v>41580</v>
      </c>
    </row>
    <row r="216" spans="1:13" s="188" customFormat="1" ht="105" x14ac:dyDescent="0.2">
      <c r="A216" s="225"/>
      <c r="B216" s="225" t="s">
        <v>8074</v>
      </c>
      <c r="C216" s="225" t="s">
        <v>8101</v>
      </c>
      <c r="D216" s="336" t="s">
        <v>8102</v>
      </c>
      <c r="E216" s="994">
        <v>21100</v>
      </c>
      <c r="F216" s="995">
        <v>0.1</v>
      </c>
      <c r="G216" s="996">
        <f>+E216*F216</f>
        <v>2110</v>
      </c>
      <c r="H216" s="994">
        <f>G216*0.5</f>
        <v>1055</v>
      </c>
      <c r="I216" s="994">
        <f>G216*0.5</f>
        <v>1055</v>
      </c>
      <c r="J216" s="997"/>
      <c r="K216" s="994">
        <f>SUM(H216+I216+J216)</f>
        <v>2110</v>
      </c>
      <c r="L216" s="994">
        <f>+E216-K216</f>
        <v>18990</v>
      </c>
    </row>
    <row r="217" spans="1:13" s="188" customFormat="1" ht="21" x14ac:dyDescent="0.2">
      <c r="A217" s="225"/>
      <c r="B217" s="225"/>
      <c r="C217" s="225"/>
      <c r="D217" s="336"/>
      <c r="E217" s="862"/>
      <c r="F217" s="227"/>
      <c r="G217" s="960"/>
      <c r="H217" s="862"/>
      <c r="I217" s="862"/>
      <c r="J217" s="862"/>
      <c r="K217" s="862"/>
      <c r="L217" s="862"/>
    </row>
    <row r="218" spans="1:13" s="688" customFormat="1" ht="21.75" x14ac:dyDescent="0.2">
      <c r="A218" s="1081" t="s">
        <v>5990</v>
      </c>
      <c r="B218" s="1082"/>
      <c r="C218" s="1082"/>
      <c r="D218" s="1083"/>
      <c r="E218" s="694">
        <f>SUM(E212:E217)</f>
        <v>231800</v>
      </c>
      <c r="F218" s="694"/>
      <c r="G218" s="694">
        <f t="shared" ref="G218:L218" si="63">SUM(G212:G217)</f>
        <v>23180</v>
      </c>
      <c r="H218" s="694">
        <f t="shared" si="63"/>
        <v>11590</v>
      </c>
      <c r="I218" s="694">
        <f t="shared" si="63"/>
        <v>11590</v>
      </c>
      <c r="J218" s="694">
        <f t="shared" si="63"/>
        <v>0</v>
      </c>
      <c r="K218" s="694">
        <f t="shared" si="63"/>
        <v>23180</v>
      </c>
      <c r="L218" s="694">
        <f t="shared" si="63"/>
        <v>208620</v>
      </c>
      <c r="M218" s="912"/>
    </row>
    <row r="219" spans="1:13" s="447" customFormat="1" ht="23.25" x14ac:dyDescent="0.2">
      <c r="A219" s="778" t="s">
        <v>5991</v>
      </c>
      <c r="B219" s="778"/>
      <c r="C219" s="846"/>
      <c r="D219" s="814"/>
      <c r="E219" s="785"/>
      <c r="F219" s="942"/>
      <c r="G219" s="959"/>
      <c r="H219" s="781"/>
      <c r="I219" s="781"/>
      <c r="J219" s="781"/>
      <c r="K219" s="781"/>
      <c r="L219" s="781"/>
      <c r="M219" s="913"/>
    </row>
    <row r="220" spans="1:13" s="904" customFormat="1" ht="105" x14ac:dyDescent="0.2">
      <c r="A220" s="991"/>
      <c r="B220" s="992" t="s">
        <v>7921</v>
      </c>
      <c r="C220" s="992" t="s">
        <v>7922</v>
      </c>
      <c r="D220" s="993" t="s">
        <v>7923</v>
      </c>
      <c r="E220" s="994">
        <v>159850</v>
      </c>
      <c r="F220" s="995">
        <v>0.1</v>
      </c>
      <c r="G220" s="996">
        <v>15985</v>
      </c>
      <c r="H220" s="994">
        <v>7992.5</v>
      </c>
      <c r="I220" s="994">
        <v>7992.5</v>
      </c>
      <c r="J220" s="997"/>
      <c r="K220" s="994">
        <v>15985</v>
      </c>
      <c r="L220" s="994">
        <v>143865</v>
      </c>
    </row>
    <row r="221" spans="1:13" s="904" customFormat="1" ht="105" x14ac:dyDescent="0.2">
      <c r="A221" s="991"/>
      <c r="B221" s="992" t="s">
        <v>7915</v>
      </c>
      <c r="C221" s="992" t="s">
        <v>7924</v>
      </c>
      <c r="D221" s="993" t="s">
        <v>7925</v>
      </c>
      <c r="E221" s="994">
        <v>5968380</v>
      </c>
      <c r="F221" s="995"/>
      <c r="G221" s="996">
        <v>482786.6</v>
      </c>
      <c r="H221" s="996">
        <v>241393.3</v>
      </c>
      <c r="I221" s="996">
        <v>241393.3</v>
      </c>
      <c r="J221" s="996">
        <v>0</v>
      </c>
      <c r="K221" s="994">
        <v>482786.6</v>
      </c>
      <c r="L221" s="994">
        <v>5485593.4000000004</v>
      </c>
    </row>
    <row r="222" spans="1:13" s="904" customFormat="1" ht="21" x14ac:dyDescent="0.2">
      <c r="A222" s="991"/>
      <c r="B222" s="992"/>
      <c r="C222" s="992"/>
      <c r="D222" s="993"/>
      <c r="E222" s="994"/>
      <c r="F222" s="995">
        <v>0.1</v>
      </c>
      <c r="G222" s="999">
        <v>50000</v>
      </c>
      <c r="H222" s="1000">
        <v>25000</v>
      </c>
      <c r="I222" s="1000">
        <v>25000</v>
      </c>
      <c r="J222" s="997"/>
      <c r="K222" s="994"/>
      <c r="L222" s="994"/>
    </row>
    <row r="223" spans="1:13" s="904" customFormat="1" ht="21" x14ac:dyDescent="0.2">
      <c r="A223" s="991"/>
      <c r="B223" s="992"/>
      <c r="C223" s="992"/>
      <c r="D223" s="993"/>
      <c r="E223" s="994"/>
      <c r="F223" s="995">
        <v>0.09</v>
      </c>
      <c r="G223" s="999">
        <v>45000</v>
      </c>
      <c r="H223" s="1000">
        <v>22500</v>
      </c>
      <c r="I223" s="1000">
        <v>22500</v>
      </c>
      <c r="J223" s="997"/>
      <c r="K223" s="994"/>
      <c r="L223" s="994"/>
    </row>
    <row r="224" spans="1:13" s="904" customFormat="1" ht="21" x14ac:dyDescent="0.2">
      <c r="A224" s="991"/>
      <c r="B224" s="992"/>
      <c r="C224" s="992"/>
      <c r="D224" s="993"/>
      <c r="E224" s="994"/>
      <c r="F224" s="995">
        <v>0.08</v>
      </c>
      <c r="G224" s="999">
        <v>320000</v>
      </c>
      <c r="H224" s="1000">
        <v>160000</v>
      </c>
      <c r="I224" s="1000">
        <v>160000</v>
      </c>
      <c r="J224" s="997"/>
      <c r="K224" s="994"/>
      <c r="L224" s="994"/>
    </row>
    <row r="225" spans="1:13" s="904" customFormat="1" ht="21" x14ac:dyDescent="0.2">
      <c r="A225" s="991"/>
      <c r="B225" s="992"/>
      <c r="C225" s="992"/>
      <c r="D225" s="993"/>
      <c r="E225" s="994"/>
      <c r="F225" s="995">
        <v>7.0000000000000007E-2</v>
      </c>
      <c r="G225" s="999">
        <v>67786.600000000006</v>
      </c>
      <c r="H225" s="1000">
        <v>33893.300000000003</v>
      </c>
      <c r="I225" s="1000">
        <v>33893.300000000003</v>
      </c>
      <c r="J225" s="997"/>
      <c r="K225" s="994"/>
      <c r="L225" s="994"/>
    </row>
    <row r="226" spans="1:13" s="904" customFormat="1" ht="84" x14ac:dyDescent="0.2">
      <c r="A226" s="669"/>
      <c r="B226" s="225" t="s">
        <v>8012</v>
      </c>
      <c r="C226" s="225" t="s">
        <v>8013</v>
      </c>
      <c r="D226" s="336" t="s">
        <v>8014</v>
      </c>
      <c r="E226" s="994">
        <v>258225</v>
      </c>
      <c r="F226" s="995">
        <v>0.1</v>
      </c>
      <c r="G226" s="996">
        <f>+E226*F226</f>
        <v>25822.5</v>
      </c>
      <c r="H226" s="994">
        <f>G226*0.5</f>
        <v>12911.25</v>
      </c>
      <c r="I226" s="994">
        <f>G226*0.5</f>
        <v>12911.25</v>
      </c>
      <c r="J226" s="997"/>
      <c r="K226" s="994">
        <f>SUM(H226+I226+J226)</f>
        <v>25822.5</v>
      </c>
      <c r="L226" s="994">
        <f>+E226-K226</f>
        <v>232402.5</v>
      </c>
    </row>
    <row r="227" spans="1:13" s="188" customFormat="1" ht="84" x14ac:dyDescent="0.2">
      <c r="A227" s="225"/>
      <c r="B227" s="225" t="s">
        <v>8074</v>
      </c>
      <c r="C227" s="225" t="s">
        <v>8103</v>
      </c>
      <c r="D227" s="336" t="s">
        <v>8104</v>
      </c>
      <c r="E227" s="994">
        <v>31500</v>
      </c>
      <c r="F227" s="995">
        <v>0.1</v>
      </c>
      <c r="G227" s="996">
        <f>+E227*F227</f>
        <v>3150</v>
      </c>
      <c r="H227" s="994">
        <f>G227*0.5</f>
        <v>1575</v>
      </c>
      <c r="I227" s="994">
        <f>G227*0.5</f>
        <v>1575</v>
      </c>
      <c r="J227" s="997"/>
      <c r="K227" s="994">
        <f>SUM(H227+I227+J227)</f>
        <v>3150</v>
      </c>
      <c r="L227" s="994">
        <f>+E227-K227</f>
        <v>28350</v>
      </c>
    </row>
    <row r="228" spans="1:13" s="904" customFormat="1" ht="21" x14ac:dyDescent="0.2">
      <c r="A228" s="225"/>
      <c r="B228" s="225"/>
      <c r="C228" s="225"/>
      <c r="D228" s="336"/>
      <c r="E228" s="862"/>
      <c r="F228" s="227"/>
      <c r="G228" s="960"/>
      <c r="H228" s="862"/>
      <c r="I228" s="862"/>
      <c r="J228" s="862"/>
      <c r="K228" s="231"/>
      <c r="L228" s="862"/>
    </row>
    <row r="229" spans="1:13" s="688" customFormat="1" ht="21.75" x14ac:dyDescent="0.2">
      <c r="A229" s="1081" t="s">
        <v>5994</v>
      </c>
      <c r="B229" s="1082"/>
      <c r="C229" s="1082"/>
      <c r="D229" s="1083"/>
      <c r="E229" s="694">
        <f>SUM(E220:E221,E226:E228)</f>
        <v>6417955</v>
      </c>
      <c r="F229" s="694"/>
      <c r="G229" s="694">
        <f t="shared" ref="G229:L229" si="64">SUM(G220:G221,G226:G228)</f>
        <v>527744.1</v>
      </c>
      <c r="H229" s="694">
        <f t="shared" si="64"/>
        <v>263872.05</v>
      </c>
      <c r="I229" s="694">
        <f t="shared" si="64"/>
        <v>263872.05</v>
      </c>
      <c r="J229" s="694">
        <f t="shared" si="64"/>
        <v>0</v>
      </c>
      <c r="K229" s="694">
        <f t="shared" si="64"/>
        <v>527744.1</v>
      </c>
      <c r="L229" s="694">
        <f t="shared" si="64"/>
        <v>5890210.9000000004</v>
      </c>
      <c r="M229" s="912"/>
    </row>
    <row r="230" spans="1:13" s="232" customFormat="1" ht="23.25" x14ac:dyDescent="0.2">
      <c r="A230" s="778" t="s">
        <v>4741</v>
      </c>
      <c r="B230" s="786"/>
      <c r="C230" s="851"/>
      <c r="D230" s="831"/>
      <c r="E230" s="554"/>
      <c r="F230" s="943"/>
      <c r="G230" s="966"/>
      <c r="H230" s="554"/>
      <c r="I230" s="554"/>
      <c r="J230" s="554"/>
      <c r="K230" s="781"/>
      <c r="L230" s="554"/>
    </row>
    <row r="231" spans="1:13" s="904" customFormat="1" ht="84" x14ac:dyDescent="0.2">
      <c r="A231" s="669"/>
      <c r="B231" s="225" t="s">
        <v>7631</v>
      </c>
      <c r="C231" s="225" t="s">
        <v>7643</v>
      </c>
      <c r="D231" s="336" t="s">
        <v>7644</v>
      </c>
      <c r="E231" s="862">
        <v>6000</v>
      </c>
      <c r="F231" s="227">
        <v>0.1</v>
      </c>
      <c r="G231" s="960">
        <f>+E231*F231</f>
        <v>600</v>
      </c>
      <c r="H231" s="862">
        <f>G231*0.5</f>
        <v>300</v>
      </c>
      <c r="I231" s="862">
        <f>G231*0.5</f>
        <v>300</v>
      </c>
      <c r="J231" s="231"/>
      <c r="K231" s="862">
        <f>SUM(H231+I231+J231)</f>
        <v>600</v>
      </c>
      <c r="L231" s="862">
        <f>+E231-K231</f>
        <v>5400</v>
      </c>
    </row>
    <row r="232" spans="1:13" s="904" customFormat="1" ht="69.75" customHeight="1" x14ac:dyDescent="0.2">
      <c r="A232" s="669"/>
      <c r="B232" s="225" t="s">
        <v>7665</v>
      </c>
      <c r="C232" s="225" t="s">
        <v>7684</v>
      </c>
      <c r="D232" s="336" t="s">
        <v>7685</v>
      </c>
      <c r="E232" s="862">
        <v>8000</v>
      </c>
      <c r="F232" s="227">
        <v>0.1</v>
      </c>
      <c r="G232" s="960">
        <f>+E232*F232</f>
        <v>800</v>
      </c>
      <c r="H232" s="862">
        <f>G232*0.5</f>
        <v>400</v>
      </c>
      <c r="I232" s="862">
        <f>G232*0.5</f>
        <v>400</v>
      </c>
      <c r="J232" s="231"/>
      <c r="K232" s="862">
        <f>SUM(H232+I232+J232)</f>
        <v>800</v>
      </c>
      <c r="L232" s="862">
        <f>+E232-K232</f>
        <v>7200</v>
      </c>
    </row>
    <row r="233" spans="1:13" s="904" customFormat="1" ht="66" customHeight="1" x14ac:dyDescent="0.2">
      <c r="A233" s="669"/>
      <c r="B233" s="225" t="s">
        <v>7671</v>
      </c>
      <c r="C233" s="225" t="s">
        <v>7686</v>
      </c>
      <c r="D233" s="336" t="s">
        <v>7687</v>
      </c>
      <c r="E233" s="862">
        <v>1600</v>
      </c>
      <c r="F233" s="227">
        <v>0.1</v>
      </c>
      <c r="G233" s="960">
        <f>+E233*F233</f>
        <v>160</v>
      </c>
      <c r="H233" s="862">
        <f>G233*0.5</f>
        <v>80</v>
      </c>
      <c r="I233" s="862">
        <f>G233*0.5</f>
        <v>80</v>
      </c>
      <c r="J233" s="231"/>
      <c r="K233" s="862">
        <f>SUM(H233+I233+J233)</f>
        <v>160</v>
      </c>
      <c r="L233" s="862">
        <f>+E233-K233</f>
        <v>1440</v>
      </c>
    </row>
    <row r="234" spans="1:13" s="904" customFormat="1" ht="63" x14ac:dyDescent="0.2">
      <c r="A234" s="669"/>
      <c r="B234" s="225" t="s">
        <v>7724</v>
      </c>
      <c r="C234" s="225" t="s">
        <v>7750</v>
      </c>
      <c r="D234" s="336" t="s">
        <v>7751</v>
      </c>
      <c r="E234" s="862">
        <v>800</v>
      </c>
      <c r="F234" s="227">
        <v>0.1</v>
      </c>
      <c r="G234" s="960">
        <f>+E234*F234</f>
        <v>80</v>
      </c>
      <c r="H234" s="862">
        <f>G234*0.5</f>
        <v>40</v>
      </c>
      <c r="I234" s="862">
        <f>G234*0.5</f>
        <v>40</v>
      </c>
      <c r="J234" s="231"/>
      <c r="K234" s="862">
        <f>SUM(H234+I234+J234)</f>
        <v>80</v>
      </c>
      <c r="L234" s="862">
        <f>+E234-K234</f>
        <v>720</v>
      </c>
    </row>
    <row r="235" spans="1:13" s="904" customFormat="1" ht="84" x14ac:dyDescent="0.2">
      <c r="A235" s="669"/>
      <c r="B235" s="225" t="s">
        <v>7769</v>
      </c>
      <c r="C235" s="225" t="s">
        <v>7815</v>
      </c>
      <c r="D235" s="336" t="s">
        <v>7816</v>
      </c>
      <c r="E235" s="862">
        <v>51000</v>
      </c>
      <c r="F235" s="227">
        <v>0.1</v>
      </c>
      <c r="G235" s="960">
        <f t="shared" ref="G235:G243" si="65">+E235*F235</f>
        <v>5100</v>
      </c>
      <c r="H235" s="862">
        <f t="shared" ref="H235:H243" si="66">G235*0.5</f>
        <v>2550</v>
      </c>
      <c r="I235" s="862">
        <f t="shared" ref="I235:I243" si="67">G235*0.5</f>
        <v>2550</v>
      </c>
      <c r="J235" s="231"/>
      <c r="K235" s="862">
        <f t="shared" ref="K235:K243" si="68">SUM(H235+I235+J235)</f>
        <v>5100</v>
      </c>
      <c r="L235" s="862">
        <f t="shared" ref="L235:L243" si="69">+E235-K235</f>
        <v>45900</v>
      </c>
    </row>
    <row r="236" spans="1:13" s="904" customFormat="1" ht="105" x14ac:dyDescent="0.2">
      <c r="A236" s="669"/>
      <c r="B236" s="225" t="s">
        <v>7769</v>
      </c>
      <c r="C236" s="225" t="s">
        <v>7817</v>
      </c>
      <c r="D236" s="336" t="s">
        <v>7818</v>
      </c>
      <c r="E236" s="862">
        <v>8800</v>
      </c>
      <c r="F236" s="227">
        <v>0.1</v>
      </c>
      <c r="G236" s="960">
        <f t="shared" si="65"/>
        <v>880</v>
      </c>
      <c r="H236" s="862">
        <f t="shared" si="66"/>
        <v>440</v>
      </c>
      <c r="I236" s="862">
        <f t="shared" si="67"/>
        <v>440</v>
      </c>
      <c r="J236" s="231"/>
      <c r="K236" s="862">
        <f t="shared" si="68"/>
        <v>880</v>
      </c>
      <c r="L236" s="862">
        <f t="shared" si="69"/>
        <v>7920</v>
      </c>
    </row>
    <row r="237" spans="1:13" s="904" customFormat="1" ht="84" x14ac:dyDescent="0.2">
      <c r="A237" s="669"/>
      <c r="B237" s="225" t="s">
        <v>7775</v>
      </c>
      <c r="C237" s="225" t="s">
        <v>7819</v>
      </c>
      <c r="D237" s="336" t="s">
        <v>7820</v>
      </c>
      <c r="E237" s="862">
        <v>6000</v>
      </c>
      <c r="F237" s="227">
        <v>0.1</v>
      </c>
      <c r="G237" s="960">
        <f t="shared" si="65"/>
        <v>600</v>
      </c>
      <c r="H237" s="862">
        <f t="shared" si="66"/>
        <v>300</v>
      </c>
      <c r="I237" s="862">
        <f t="shared" si="67"/>
        <v>300</v>
      </c>
      <c r="J237" s="231"/>
      <c r="K237" s="862">
        <f t="shared" si="68"/>
        <v>600</v>
      </c>
      <c r="L237" s="862">
        <f t="shared" si="69"/>
        <v>5400</v>
      </c>
    </row>
    <row r="238" spans="1:13" s="904" customFormat="1" ht="105" x14ac:dyDescent="0.2">
      <c r="A238" s="669"/>
      <c r="B238" s="225" t="s">
        <v>7775</v>
      </c>
      <c r="C238" s="225" t="s">
        <v>7821</v>
      </c>
      <c r="D238" s="336" t="s">
        <v>7822</v>
      </c>
      <c r="E238" s="862">
        <v>43500</v>
      </c>
      <c r="F238" s="227">
        <v>0.1</v>
      </c>
      <c r="G238" s="960">
        <f t="shared" si="65"/>
        <v>4350</v>
      </c>
      <c r="H238" s="862">
        <f t="shared" si="66"/>
        <v>2175</v>
      </c>
      <c r="I238" s="862">
        <f t="shared" si="67"/>
        <v>2175</v>
      </c>
      <c r="J238" s="231"/>
      <c r="K238" s="862">
        <f t="shared" si="68"/>
        <v>4350</v>
      </c>
      <c r="L238" s="862">
        <f t="shared" si="69"/>
        <v>39150</v>
      </c>
    </row>
    <row r="239" spans="1:13" s="904" customFormat="1" ht="105" x14ac:dyDescent="0.2">
      <c r="A239" s="669"/>
      <c r="B239" s="225" t="s">
        <v>7823</v>
      </c>
      <c r="C239" s="225" t="s">
        <v>7824</v>
      </c>
      <c r="D239" s="336" t="s">
        <v>7825</v>
      </c>
      <c r="E239" s="862">
        <v>18500</v>
      </c>
      <c r="F239" s="227">
        <v>0.1</v>
      </c>
      <c r="G239" s="960">
        <f t="shared" si="65"/>
        <v>1850</v>
      </c>
      <c r="H239" s="862">
        <f t="shared" si="66"/>
        <v>925</v>
      </c>
      <c r="I239" s="862">
        <f t="shared" si="67"/>
        <v>925</v>
      </c>
      <c r="J239" s="231"/>
      <c r="K239" s="862">
        <f t="shared" si="68"/>
        <v>1850</v>
      </c>
      <c r="L239" s="862">
        <f t="shared" si="69"/>
        <v>16650</v>
      </c>
    </row>
    <row r="240" spans="1:13" s="904" customFormat="1" ht="63" x14ac:dyDescent="0.2">
      <c r="A240" s="669"/>
      <c r="B240" s="225" t="s">
        <v>7823</v>
      </c>
      <c r="C240" s="225" t="s">
        <v>7826</v>
      </c>
      <c r="D240" s="336" t="s">
        <v>7827</v>
      </c>
      <c r="E240" s="862">
        <v>600</v>
      </c>
      <c r="F240" s="227">
        <v>0.1</v>
      </c>
      <c r="G240" s="960">
        <f t="shared" si="65"/>
        <v>60</v>
      </c>
      <c r="H240" s="862">
        <f t="shared" si="66"/>
        <v>30</v>
      </c>
      <c r="I240" s="862">
        <f t="shared" si="67"/>
        <v>30</v>
      </c>
      <c r="J240" s="231"/>
      <c r="K240" s="862">
        <f t="shared" si="68"/>
        <v>60</v>
      </c>
      <c r="L240" s="862">
        <f t="shared" si="69"/>
        <v>540</v>
      </c>
    </row>
    <row r="241" spans="1:14" s="904" customFormat="1" ht="105" x14ac:dyDescent="0.2">
      <c r="A241" s="669"/>
      <c r="B241" s="225" t="s">
        <v>7823</v>
      </c>
      <c r="C241" s="225" t="s">
        <v>7828</v>
      </c>
      <c r="D241" s="336" t="s">
        <v>7829</v>
      </c>
      <c r="E241" s="862">
        <v>5400</v>
      </c>
      <c r="F241" s="227">
        <v>0.1</v>
      </c>
      <c r="G241" s="960">
        <f t="shared" si="65"/>
        <v>540</v>
      </c>
      <c r="H241" s="862">
        <f t="shared" si="66"/>
        <v>270</v>
      </c>
      <c r="I241" s="862">
        <f t="shared" si="67"/>
        <v>270</v>
      </c>
      <c r="J241" s="231"/>
      <c r="K241" s="862">
        <f t="shared" si="68"/>
        <v>540</v>
      </c>
      <c r="L241" s="862">
        <f t="shared" si="69"/>
        <v>4860</v>
      </c>
    </row>
    <row r="242" spans="1:14" s="904" customFormat="1" ht="105" x14ac:dyDescent="0.2">
      <c r="A242" s="669"/>
      <c r="B242" s="225" t="s">
        <v>7796</v>
      </c>
      <c r="C242" s="225" t="s">
        <v>7830</v>
      </c>
      <c r="D242" s="336" t="s">
        <v>7831</v>
      </c>
      <c r="E242" s="862">
        <v>32500</v>
      </c>
      <c r="F242" s="227">
        <v>0.1</v>
      </c>
      <c r="G242" s="960">
        <f t="shared" si="65"/>
        <v>3250</v>
      </c>
      <c r="H242" s="862">
        <f t="shared" si="66"/>
        <v>1625</v>
      </c>
      <c r="I242" s="862">
        <f t="shared" si="67"/>
        <v>1625</v>
      </c>
      <c r="J242" s="231"/>
      <c r="K242" s="862">
        <f t="shared" si="68"/>
        <v>3250</v>
      </c>
      <c r="L242" s="862">
        <f t="shared" si="69"/>
        <v>29250</v>
      </c>
    </row>
    <row r="243" spans="1:14" s="904" customFormat="1" ht="63" x14ac:dyDescent="0.2">
      <c r="A243" s="669"/>
      <c r="B243" s="225" t="s">
        <v>7796</v>
      </c>
      <c r="C243" s="225" t="s">
        <v>7832</v>
      </c>
      <c r="D243" s="336" t="s">
        <v>7833</v>
      </c>
      <c r="E243" s="862">
        <v>3200</v>
      </c>
      <c r="F243" s="227">
        <v>0.1</v>
      </c>
      <c r="G243" s="960">
        <f t="shared" si="65"/>
        <v>320</v>
      </c>
      <c r="H243" s="862">
        <f t="shared" si="66"/>
        <v>160</v>
      </c>
      <c r="I243" s="862">
        <f t="shared" si="67"/>
        <v>160</v>
      </c>
      <c r="J243" s="231"/>
      <c r="K243" s="862">
        <f t="shared" si="68"/>
        <v>320</v>
      </c>
      <c r="L243" s="862">
        <f t="shared" si="69"/>
        <v>2880</v>
      </c>
    </row>
    <row r="244" spans="1:14" s="904" customFormat="1" ht="105" x14ac:dyDescent="0.2">
      <c r="A244" s="991"/>
      <c r="B244" s="992" t="s">
        <v>7872</v>
      </c>
      <c r="C244" s="992" t="s">
        <v>7926</v>
      </c>
      <c r="D244" s="993" t="s">
        <v>7927</v>
      </c>
      <c r="E244" s="994">
        <v>26000</v>
      </c>
      <c r="F244" s="995">
        <v>0.1</v>
      </c>
      <c r="G244" s="996">
        <v>2600</v>
      </c>
      <c r="H244" s="994">
        <v>1300</v>
      </c>
      <c r="I244" s="994">
        <v>1300</v>
      </c>
      <c r="J244" s="997"/>
      <c r="K244" s="994">
        <v>2600</v>
      </c>
      <c r="L244" s="994">
        <v>23400</v>
      </c>
    </row>
    <row r="245" spans="1:14" s="904" customFormat="1" ht="105" x14ac:dyDescent="0.2">
      <c r="A245" s="991"/>
      <c r="B245" s="992" t="s">
        <v>7928</v>
      </c>
      <c r="C245" s="992" t="s">
        <v>7929</v>
      </c>
      <c r="D245" s="993" t="s">
        <v>7930</v>
      </c>
      <c r="E245" s="994">
        <v>29000</v>
      </c>
      <c r="F245" s="995">
        <v>0.1</v>
      </c>
      <c r="G245" s="996">
        <v>2900</v>
      </c>
      <c r="H245" s="994">
        <v>1450</v>
      </c>
      <c r="I245" s="994">
        <v>1450</v>
      </c>
      <c r="J245" s="997"/>
      <c r="K245" s="994">
        <v>2900</v>
      </c>
      <c r="L245" s="994">
        <v>26100</v>
      </c>
    </row>
    <row r="246" spans="1:14" s="904" customFormat="1" ht="63" x14ac:dyDescent="0.2">
      <c r="A246" s="991"/>
      <c r="B246" s="992" t="s">
        <v>7928</v>
      </c>
      <c r="C246" s="992" t="s">
        <v>7931</v>
      </c>
      <c r="D246" s="993" t="s">
        <v>7932</v>
      </c>
      <c r="E246" s="994">
        <v>23000</v>
      </c>
      <c r="F246" s="995">
        <v>0.1</v>
      </c>
      <c r="G246" s="996">
        <v>2300</v>
      </c>
      <c r="H246" s="994">
        <v>1150</v>
      </c>
      <c r="I246" s="994">
        <v>1150</v>
      </c>
      <c r="J246" s="997"/>
      <c r="K246" s="994">
        <v>2300</v>
      </c>
      <c r="L246" s="994">
        <v>20700</v>
      </c>
      <c r="M246" s="998"/>
      <c r="N246" s="998"/>
    </row>
    <row r="247" spans="1:14" s="904" customFormat="1" ht="84" x14ac:dyDescent="0.2">
      <c r="A247" s="991"/>
      <c r="B247" s="992" t="s">
        <v>7928</v>
      </c>
      <c r="C247" s="992" t="s">
        <v>7933</v>
      </c>
      <c r="D247" s="993" t="s">
        <v>7934</v>
      </c>
      <c r="E247" s="994">
        <v>1200</v>
      </c>
      <c r="F247" s="995">
        <v>0.1</v>
      </c>
      <c r="G247" s="996">
        <v>120</v>
      </c>
      <c r="H247" s="994">
        <v>60</v>
      </c>
      <c r="I247" s="994">
        <v>60</v>
      </c>
      <c r="J247" s="997"/>
      <c r="K247" s="994">
        <v>120</v>
      </c>
      <c r="L247" s="994">
        <v>1080</v>
      </c>
      <c r="M247" s="998"/>
      <c r="N247" s="998"/>
    </row>
    <row r="248" spans="1:14" s="904" customFormat="1" ht="84" x14ac:dyDescent="0.2">
      <c r="A248" s="991"/>
      <c r="B248" s="992" t="s">
        <v>7887</v>
      </c>
      <c r="C248" s="992" t="s">
        <v>7935</v>
      </c>
      <c r="D248" s="993" t="s">
        <v>7936</v>
      </c>
      <c r="E248" s="994">
        <v>4000</v>
      </c>
      <c r="F248" s="995">
        <v>0.1</v>
      </c>
      <c r="G248" s="996">
        <v>400</v>
      </c>
      <c r="H248" s="994">
        <v>200</v>
      </c>
      <c r="I248" s="994">
        <v>200</v>
      </c>
      <c r="J248" s="997"/>
      <c r="K248" s="994">
        <v>400</v>
      </c>
      <c r="L248" s="994">
        <v>3600</v>
      </c>
      <c r="M248" s="998"/>
      <c r="N248" s="998"/>
    </row>
    <row r="249" spans="1:14" s="904" customFormat="1" ht="84" x14ac:dyDescent="0.2">
      <c r="A249" s="669"/>
      <c r="B249" s="225" t="s">
        <v>8015</v>
      </c>
      <c r="C249" s="225" t="s">
        <v>8016</v>
      </c>
      <c r="D249" s="336" t="s">
        <v>8017</v>
      </c>
      <c r="E249" s="994">
        <v>16800</v>
      </c>
      <c r="F249" s="995">
        <v>0.1</v>
      </c>
      <c r="G249" s="996">
        <f t="shared" ref="G249:G257" si="70">+E249*F249</f>
        <v>1680</v>
      </c>
      <c r="H249" s="994">
        <f t="shared" ref="H249:H256" si="71">G249*0.5</f>
        <v>840</v>
      </c>
      <c r="I249" s="994">
        <f t="shared" ref="I249:I256" si="72">G249*0.5</f>
        <v>840</v>
      </c>
      <c r="J249" s="997"/>
      <c r="K249" s="994">
        <f t="shared" ref="K249:K256" si="73">SUM(H249+I249+J249)</f>
        <v>1680</v>
      </c>
      <c r="L249" s="994">
        <f t="shared" ref="L249:L256" si="74">+E249-K249</f>
        <v>15120</v>
      </c>
    </row>
    <row r="250" spans="1:14" s="904" customFormat="1" ht="105" x14ac:dyDescent="0.2">
      <c r="A250" s="669"/>
      <c r="B250" s="225" t="s">
        <v>8015</v>
      </c>
      <c r="C250" s="225" t="s">
        <v>8018</v>
      </c>
      <c r="D250" s="336" t="s">
        <v>8019</v>
      </c>
      <c r="E250" s="994">
        <v>42000</v>
      </c>
      <c r="F250" s="995">
        <v>0.1</v>
      </c>
      <c r="G250" s="996">
        <f t="shared" si="70"/>
        <v>4200</v>
      </c>
      <c r="H250" s="994">
        <f t="shared" si="71"/>
        <v>2100</v>
      </c>
      <c r="I250" s="994">
        <f t="shared" si="72"/>
        <v>2100</v>
      </c>
      <c r="J250" s="997"/>
      <c r="K250" s="994">
        <f t="shared" si="73"/>
        <v>4200</v>
      </c>
      <c r="L250" s="994">
        <f t="shared" si="74"/>
        <v>37800</v>
      </c>
    </row>
    <row r="251" spans="1:14" s="904" customFormat="1" ht="84" x14ac:dyDescent="0.2">
      <c r="A251" s="669"/>
      <c r="B251" s="225" t="s">
        <v>8015</v>
      </c>
      <c r="C251" s="225" t="s">
        <v>8020</v>
      </c>
      <c r="D251" s="336" t="s">
        <v>8021</v>
      </c>
      <c r="E251" s="994">
        <v>28000</v>
      </c>
      <c r="F251" s="995">
        <v>0.1</v>
      </c>
      <c r="G251" s="996">
        <f t="shared" si="70"/>
        <v>2800</v>
      </c>
      <c r="H251" s="994">
        <f t="shared" si="71"/>
        <v>1400</v>
      </c>
      <c r="I251" s="994">
        <f t="shared" si="72"/>
        <v>1400</v>
      </c>
      <c r="J251" s="997"/>
      <c r="K251" s="994">
        <f t="shared" si="73"/>
        <v>2800</v>
      </c>
      <c r="L251" s="994">
        <f t="shared" si="74"/>
        <v>25200</v>
      </c>
    </row>
    <row r="252" spans="1:14" s="904" customFormat="1" ht="84" x14ac:dyDescent="0.2">
      <c r="A252" s="669"/>
      <c r="B252" s="225" t="s">
        <v>7974</v>
      </c>
      <c r="C252" s="225" t="s">
        <v>8022</v>
      </c>
      <c r="D252" s="336" t="s">
        <v>8023</v>
      </c>
      <c r="E252" s="994">
        <v>12000</v>
      </c>
      <c r="F252" s="995">
        <v>0.1</v>
      </c>
      <c r="G252" s="996">
        <f t="shared" si="70"/>
        <v>1200</v>
      </c>
      <c r="H252" s="994">
        <f t="shared" si="71"/>
        <v>600</v>
      </c>
      <c r="I252" s="994">
        <f t="shared" si="72"/>
        <v>600</v>
      </c>
      <c r="J252" s="997"/>
      <c r="K252" s="994">
        <f t="shared" si="73"/>
        <v>1200</v>
      </c>
      <c r="L252" s="994">
        <f t="shared" si="74"/>
        <v>10800</v>
      </c>
    </row>
    <row r="253" spans="1:14" s="188" customFormat="1" ht="84" x14ac:dyDescent="0.2">
      <c r="A253" s="225"/>
      <c r="B253" s="225" t="s">
        <v>8056</v>
      </c>
      <c r="C253" s="225" t="s">
        <v>8105</v>
      </c>
      <c r="D253" s="336" t="s">
        <v>8106</v>
      </c>
      <c r="E253" s="994">
        <v>8800</v>
      </c>
      <c r="F253" s="995">
        <v>0.1</v>
      </c>
      <c r="G253" s="996">
        <f t="shared" si="70"/>
        <v>880</v>
      </c>
      <c r="H253" s="994">
        <f t="shared" si="71"/>
        <v>440</v>
      </c>
      <c r="I253" s="994">
        <f t="shared" si="72"/>
        <v>440</v>
      </c>
      <c r="J253" s="997"/>
      <c r="K253" s="994">
        <f t="shared" si="73"/>
        <v>880</v>
      </c>
      <c r="L253" s="994">
        <f t="shared" si="74"/>
        <v>7920</v>
      </c>
    </row>
    <row r="254" spans="1:14" s="188" customFormat="1" ht="126" x14ac:dyDescent="0.2">
      <c r="A254" s="225"/>
      <c r="B254" s="225" t="s">
        <v>8050</v>
      </c>
      <c r="C254" s="225" t="s">
        <v>8107</v>
      </c>
      <c r="D254" s="336" t="s">
        <v>8108</v>
      </c>
      <c r="E254" s="994">
        <v>13200</v>
      </c>
      <c r="F254" s="995">
        <v>0.1</v>
      </c>
      <c r="G254" s="996">
        <f t="shared" si="70"/>
        <v>1320</v>
      </c>
      <c r="H254" s="994">
        <f t="shared" si="71"/>
        <v>660</v>
      </c>
      <c r="I254" s="994">
        <f t="shared" si="72"/>
        <v>660</v>
      </c>
      <c r="J254" s="997"/>
      <c r="K254" s="994">
        <f t="shared" si="73"/>
        <v>1320</v>
      </c>
      <c r="L254" s="994">
        <f t="shared" si="74"/>
        <v>11880</v>
      </c>
    </row>
    <row r="255" spans="1:14" s="188" customFormat="1" ht="84" x14ac:dyDescent="0.2">
      <c r="A255" s="225"/>
      <c r="B255" s="225" t="s">
        <v>8050</v>
      </c>
      <c r="C255" s="225" t="s">
        <v>8109</v>
      </c>
      <c r="D255" s="336" t="s">
        <v>8110</v>
      </c>
      <c r="E255" s="994">
        <v>1800</v>
      </c>
      <c r="F255" s="995">
        <v>0.1</v>
      </c>
      <c r="G255" s="996">
        <f t="shared" si="70"/>
        <v>180</v>
      </c>
      <c r="H255" s="994">
        <f t="shared" si="71"/>
        <v>90</v>
      </c>
      <c r="I255" s="994">
        <f t="shared" si="72"/>
        <v>90</v>
      </c>
      <c r="J255" s="997"/>
      <c r="K255" s="994">
        <f t="shared" si="73"/>
        <v>180</v>
      </c>
      <c r="L255" s="994">
        <f t="shared" si="74"/>
        <v>1620</v>
      </c>
    </row>
    <row r="256" spans="1:14" s="188" customFormat="1" ht="105" x14ac:dyDescent="0.2">
      <c r="A256" s="225"/>
      <c r="B256" s="225" t="s">
        <v>8059</v>
      </c>
      <c r="C256" s="225" t="s">
        <v>8111</v>
      </c>
      <c r="D256" s="336" t="s">
        <v>8112</v>
      </c>
      <c r="E256" s="994">
        <v>20800</v>
      </c>
      <c r="F256" s="995">
        <v>0.1</v>
      </c>
      <c r="G256" s="996">
        <f t="shared" si="70"/>
        <v>2080</v>
      </c>
      <c r="H256" s="994">
        <f t="shared" si="71"/>
        <v>1040</v>
      </c>
      <c r="I256" s="994">
        <f t="shared" si="72"/>
        <v>1040</v>
      </c>
      <c r="J256" s="997"/>
      <c r="K256" s="994">
        <f t="shared" si="73"/>
        <v>2080</v>
      </c>
      <c r="L256" s="994">
        <f t="shared" si="74"/>
        <v>18720</v>
      </c>
    </row>
    <row r="257" spans="1:14" s="348" customFormat="1" ht="84" x14ac:dyDescent="0.2">
      <c r="A257" s="225"/>
      <c r="B257" s="225" t="s">
        <v>8183</v>
      </c>
      <c r="C257" s="225" t="s">
        <v>8210</v>
      </c>
      <c r="D257" s="336" t="s">
        <v>8211</v>
      </c>
      <c r="E257" s="994">
        <v>11200</v>
      </c>
      <c r="F257" s="995">
        <v>0.1</v>
      </c>
      <c r="G257" s="996">
        <f t="shared" si="70"/>
        <v>1120</v>
      </c>
      <c r="H257" s="994">
        <f>G257*0.5</f>
        <v>560</v>
      </c>
      <c r="I257" s="994">
        <f>G257*0.5</f>
        <v>560</v>
      </c>
      <c r="J257" s="997"/>
      <c r="K257" s="994">
        <f t="shared" ref="K257" si="75">SUM(H257+I257+J257)</f>
        <v>1120</v>
      </c>
      <c r="L257" s="994">
        <f>+E257-K257</f>
        <v>10080</v>
      </c>
    </row>
    <row r="258" spans="1:14" s="348" customFormat="1" ht="21" x14ac:dyDescent="0.2">
      <c r="A258" s="225"/>
      <c r="B258" s="225"/>
      <c r="C258" s="847"/>
      <c r="D258" s="336"/>
      <c r="E258" s="231"/>
      <c r="F258" s="227"/>
      <c r="G258" s="960"/>
      <c r="H258" s="231"/>
      <c r="I258" s="231"/>
      <c r="J258" s="231"/>
      <c r="K258" s="231"/>
      <c r="L258" s="231"/>
    </row>
    <row r="259" spans="1:14" s="229" customFormat="1" ht="21.75" x14ac:dyDescent="0.2">
      <c r="A259" s="1084" t="s">
        <v>4750</v>
      </c>
      <c r="B259" s="1085"/>
      <c r="C259" s="1085"/>
      <c r="D259" s="1086"/>
      <c r="E259" s="242">
        <f>SUM(E231:E258)</f>
        <v>423700</v>
      </c>
      <c r="F259" s="242"/>
      <c r="G259" s="242">
        <f t="shared" ref="G259:L259" si="76">SUM(G231:G258)</f>
        <v>42370</v>
      </c>
      <c r="H259" s="242">
        <f t="shared" si="76"/>
        <v>21185</v>
      </c>
      <c r="I259" s="242">
        <f t="shared" si="76"/>
        <v>21185</v>
      </c>
      <c r="J259" s="242">
        <f t="shared" si="76"/>
        <v>0</v>
      </c>
      <c r="K259" s="242">
        <f t="shared" si="76"/>
        <v>42370</v>
      </c>
      <c r="L259" s="242">
        <f t="shared" si="76"/>
        <v>381330</v>
      </c>
    </row>
    <row r="260" spans="1:14" s="447" customFormat="1" ht="23.25" hidden="1" customHeight="1" x14ac:dyDescent="0.2">
      <c r="A260" s="778" t="s">
        <v>349</v>
      </c>
      <c r="B260" s="778"/>
      <c r="C260" s="846"/>
      <c r="D260" s="814"/>
      <c r="E260" s="779"/>
      <c r="F260" s="942"/>
      <c r="G260" s="959"/>
      <c r="H260" s="781"/>
      <c r="I260" s="781"/>
      <c r="J260" s="781"/>
      <c r="K260" s="781"/>
      <c r="L260" s="781"/>
      <c r="M260" s="913"/>
    </row>
    <row r="261" spans="1:14" s="229" customFormat="1" ht="21" hidden="1" customHeight="1" x14ac:dyDescent="0.2">
      <c r="A261" s="220"/>
      <c r="B261" s="220"/>
      <c r="C261" s="848"/>
      <c r="D261" s="335"/>
      <c r="E261" s="230"/>
      <c r="F261" s="222"/>
      <c r="G261" s="964"/>
      <c r="H261" s="231"/>
      <c r="I261" s="231"/>
      <c r="J261" s="231"/>
      <c r="K261" s="231"/>
      <c r="L261" s="231"/>
      <c r="M261" s="348"/>
    </row>
    <row r="262" spans="1:14" s="229" customFormat="1" ht="21" hidden="1" customHeight="1" x14ac:dyDescent="0.2">
      <c r="A262" s="220"/>
      <c r="B262" s="220"/>
      <c r="C262" s="848"/>
      <c r="D262" s="335"/>
      <c r="E262" s="230"/>
      <c r="F262" s="222"/>
      <c r="G262" s="964"/>
      <c r="H262" s="231"/>
      <c r="I262" s="231"/>
      <c r="J262" s="231"/>
      <c r="K262" s="231"/>
      <c r="L262" s="231"/>
      <c r="M262" s="348"/>
    </row>
    <row r="263" spans="1:14" s="688" customFormat="1" ht="21.75" hidden="1" customHeight="1" x14ac:dyDescent="0.2">
      <c r="A263" s="1084" t="s">
        <v>1989</v>
      </c>
      <c r="B263" s="1085"/>
      <c r="C263" s="1085"/>
      <c r="D263" s="1086"/>
      <c r="E263" s="694">
        <f>SUM(E261:E262)</f>
        <v>0</v>
      </c>
      <c r="F263" s="694"/>
      <c r="G263" s="694">
        <f t="shared" ref="G263:L263" si="77">SUM(G261:G262)</f>
        <v>0</v>
      </c>
      <c r="H263" s="694">
        <f t="shared" si="77"/>
        <v>0</v>
      </c>
      <c r="I263" s="694">
        <f t="shared" si="77"/>
        <v>0</v>
      </c>
      <c r="J263" s="694">
        <f t="shared" si="77"/>
        <v>0</v>
      </c>
      <c r="K263" s="694">
        <f t="shared" si="77"/>
        <v>0</v>
      </c>
      <c r="L263" s="694">
        <f t="shared" si="77"/>
        <v>0</v>
      </c>
      <c r="M263" s="912"/>
    </row>
    <row r="264" spans="1:14" s="447" customFormat="1" ht="23.25" x14ac:dyDescent="0.2">
      <c r="A264" s="778" t="s">
        <v>1197</v>
      </c>
      <c r="B264" s="778"/>
      <c r="C264" s="846"/>
      <c r="D264" s="814"/>
      <c r="E264" s="779"/>
      <c r="F264" s="942"/>
      <c r="G264" s="959"/>
      <c r="H264" s="781"/>
      <c r="I264" s="781"/>
      <c r="J264" s="781"/>
      <c r="K264" s="781"/>
      <c r="L264" s="781"/>
      <c r="M264" s="913"/>
    </row>
    <row r="265" spans="1:14" s="188" customFormat="1" ht="84" x14ac:dyDescent="0.2">
      <c r="A265" s="992"/>
      <c r="B265" s="992" t="s">
        <v>7887</v>
      </c>
      <c r="C265" s="992" t="s">
        <v>7937</v>
      </c>
      <c r="D265" s="993" t="s">
        <v>7938</v>
      </c>
      <c r="E265" s="994">
        <v>30000</v>
      </c>
      <c r="F265" s="995">
        <v>0.1</v>
      </c>
      <c r="G265" s="996">
        <v>3000</v>
      </c>
      <c r="H265" s="994">
        <v>1500</v>
      </c>
      <c r="I265" s="994">
        <v>1500</v>
      </c>
      <c r="J265" s="997"/>
      <c r="K265" s="994">
        <v>3000</v>
      </c>
      <c r="L265" s="994">
        <v>27000</v>
      </c>
    </row>
    <row r="266" spans="1:14" s="188" customFormat="1" ht="126" x14ac:dyDescent="0.2">
      <c r="A266" s="225"/>
      <c r="B266" s="225" t="s">
        <v>8053</v>
      </c>
      <c r="C266" s="225" t="s">
        <v>8113</v>
      </c>
      <c r="D266" s="336" t="s">
        <v>8114</v>
      </c>
      <c r="E266" s="994">
        <v>171890</v>
      </c>
      <c r="F266" s="995">
        <v>0.1</v>
      </c>
      <c r="G266" s="996">
        <f>+E266*F266</f>
        <v>17189</v>
      </c>
      <c r="H266" s="994">
        <f>G266*0.5</f>
        <v>8594.5</v>
      </c>
      <c r="I266" s="994">
        <f>G266*0.5</f>
        <v>8594.5</v>
      </c>
      <c r="J266" s="997"/>
      <c r="K266" s="994">
        <f>SUM(H266+I266+J266)</f>
        <v>17189</v>
      </c>
      <c r="L266" s="994">
        <f>+E266-K266</f>
        <v>154701</v>
      </c>
    </row>
    <row r="267" spans="1:14" s="904" customFormat="1" ht="21" x14ac:dyDescent="0.2">
      <c r="A267" s="225"/>
      <c r="B267" s="225"/>
      <c r="C267" s="225"/>
      <c r="D267" s="336"/>
      <c r="E267" s="862"/>
      <c r="F267" s="227"/>
      <c r="G267" s="960"/>
      <c r="H267" s="862"/>
      <c r="I267" s="862"/>
      <c r="J267" s="862"/>
      <c r="K267" s="862"/>
      <c r="L267" s="862"/>
    </row>
    <row r="268" spans="1:14" s="688" customFormat="1" ht="21.75" x14ac:dyDescent="0.2">
      <c r="A268" s="1084" t="s">
        <v>1986</v>
      </c>
      <c r="B268" s="1085"/>
      <c r="C268" s="1085"/>
      <c r="D268" s="1086"/>
      <c r="E268" s="686">
        <f>SUM(E265:E267)</f>
        <v>201890</v>
      </c>
      <c r="F268" s="686"/>
      <c r="G268" s="686">
        <f t="shared" ref="G268:L268" si="78">SUM(G265:G267)</f>
        <v>20189</v>
      </c>
      <c r="H268" s="686">
        <f t="shared" si="78"/>
        <v>10094.5</v>
      </c>
      <c r="I268" s="686">
        <f t="shared" si="78"/>
        <v>10094.5</v>
      </c>
      <c r="J268" s="686">
        <f t="shared" si="78"/>
        <v>0</v>
      </c>
      <c r="K268" s="686">
        <f t="shared" si="78"/>
        <v>20189</v>
      </c>
      <c r="L268" s="686">
        <f t="shared" si="78"/>
        <v>181701</v>
      </c>
      <c r="M268" s="912"/>
    </row>
    <row r="269" spans="1:14" s="447" customFormat="1" ht="23.25" x14ac:dyDescent="0.2">
      <c r="A269" s="777" t="s">
        <v>83</v>
      </c>
      <c r="B269" s="777"/>
      <c r="C269" s="846"/>
      <c r="D269" s="814"/>
      <c r="E269" s="779"/>
      <c r="F269" s="942"/>
      <c r="G269" s="959"/>
      <c r="H269" s="781"/>
      <c r="I269" s="781"/>
      <c r="J269" s="781"/>
      <c r="K269" s="781"/>
      <c r="L269" s="781"/>
      <c r="M269" s="913"/>
    </row>
    <row r="270" spans="1:14" s="229" customFormat="1" ht="63" x14ac:dyDescent="0.2">
      <c r="A270" s="225"/>
      <c r="B270" s="225" t="s">
        <v>7645</v>
      </c>
      <c r="C270" s="225" t="s">
        <v>7646</v>
      </c>
      <c r="D270" s="336" t="s">
        <v>7647</v>
      </c>
      <c r="E270" s="862">
        <v>53900</v>
      </c>
      <c r="F270" s="227"/>
      <c r="G270" s="960"/>
      <c r="H270" s="862"/>
      <c r="I270" s="862"/>
      <c r="J270" s="862"/>
      <c r="K270" s="231">
        <f>SUM(H270+I270+J270)</f>
        <v>0</v>
      </c>
      <c r="L270" s="862">
        <f>+E270-K270</f>
        <v>53900</v>
      </c>
    </row>
    <row r="271" spans="1:14" s="229" customFormat="1" ht="126" x14ac:dyDescent="0.2">
      <c r="A271" s="225"/>
      <c r="B271" s="225" t="s">
        <v>7645</v>
      </c>
      <c r="C271" s="225" t="s">
        <v>7648</v>
      </c>
      <c r="D271" s="336" t="s">
        <v>7649</v>
      </c>
      <c r="E271" s="862">
        <v>754600</v>
      </c>
      <c r="F271" s="227"/>
      <c r="G271" s="960"/>
      <c r="H271" s="862"/>
      <c r="I271" s="862"/>
      <c r="J271" s="862"/>
      <c r="K271" s="231">
        <f>SUM(H271+I271+J271)</f>
        <v>0</v>
      </c>
      <c r="L271" s="862">
        <f>+E271-K271</f>
        <v>754600</v>
      </c>
    </row>
    <row r="272" spans="1:14" s="229" customFormat="1" ht="105" x14ac:dyDescent="0.2">
      <c r="A272" s="225"/>
      <c r="B272" s="225" t="s">
        <v>7688</v>
      </c>
      <c r="C272" s="225" t="s">
        <v>7689</v>
      </c>
      <c r="D272" s="336" t="s">
        <v>7690</v>
      </c>
      <c r="E272" s="862">
        <v>200900</v>
      </c>
      <c r="F272" s="227"/>
      <c r="G272" s="960"/>
      <c r="H272" s="862"/>
      <c r="I272" s="862"/>
      <c r="J272" s="231"/>
      <c r="K272" s="231">
        <f>SUM(H272+I272+J272)</f>
        <v>0</v>
      </c>
      <c r="L272" s="862">
        <f>+E272-K272</f>
        <v>200900</v>
      </c>
      <c r="N272" s="108"/>
    </row>
    <row r="273" spans="1:14" s="229" customFormat="1" ht="84" x14ac:dyDescent="0.2">
      <c r="A273" s="225"/>
      <c r="B273" s="225" t="s">
        <v>7688</v>
      </c>
      <c r="C273" s="225" t="s">
        <v>7691</v>
      </c>
      <c r="D273" s="336" t="s">
        <v>7692</v>
      </c>
      <c r="E273" s="862">
        <v>215600</v>
      </c>
      <c r="F273" s="227"/>
      <c r="G273" s="960"/>
      <c r="H273" s="862"/>
      <c r="I273" s="862"/>
      <c r="J273" s="231"/>
      <c r="K273" s="231">
        <f t="shared" ref="K273:K287" si="79">SUM(H273+I273+J273)</f>
        <v>0</v>
      </c>
      <c r="L273" s="862">
        <f t="shared" ref="L273:L287" si="80">+E273-K273</f>
        <v>215600</v>
      </c>
      <c r="N273" s="108"/>
    </row>
    <row r="274" spans="1:14" s="229" customFormat="1" ht="126" x14ac:dyDescent="0.2">
      <c r="A274" s="225"/>
      <c r="B274" s="225" t="s">
        <v>7688</v>
      </c>
      <c r="C274" s="225" t="s">
        <v>7693</v>
      </c>
      <c r="D274" s="336" t="s">
        <v>7694</v>
      </c>
      <c r="E274" s="862">
        <v>509600</v>
      </c>
      <c r="F274" s="227"/>
      <c r="G274" s="960"/>
      <c r="H274" s="862"/>
      <c r="I274" s="862"/>
      <c r="J274" s="231"/>
      <c r="K274" s="231">
        <f t="shared" si="79"/>
        <v>0</v>
      </c>
      <c r="L274" s="862">
        <f t="shared" si="80"/>
        <v>509600</v>
      </c>
      <c r="N274" s="108"/>
    </row>
    <row r="275" spans="1:14" s="229" customFormat="1" ht="126" x14ac:dyDescent="0.2">
      <c r="A275" s="225"/>
      <c r="B275" s="225" t="s">
        <v>7688</v>
      </c>
      <c r="C275" s="225" t="s">
        <v>7695</v>
      </c>
      <c r="D275" s="336" t="s">
        <v>7696</v>
      </c>
      <c r="E275" s="862">
        <v>715400</v>
      </c>
      <c r="F275" s="227"/>
      <c r="G275" s="960"/>
      <c r="H275" s="862"/>
      <c r="I275" s="862"/>
      <c r="J275" s="231"/>
      <c r="K275" s="231">
        <f t="shared" si="79"/>
        <v>0</v>
      </c>
      <c r="L275" s="862">
        <f t="shared" si="80"/>
        <v>715400</v>
      </c>
      <c r="N275" s="108"/>
    </row>
    <row r="276" spans="1:14" s="229" customFormat="1" ht="126" x14ac:dyDescent="0.2">
      <c r="A276" s="225"/>
      <c r="B276" s="225" t="s">
        <v>7697</v>
      </c>
      <c r="C276" s="225" t="s">
        <v>7698</v>
      </c>
      <c r="D276" s="336" t="s">
        <v>7699</v>
      </c>
      <c r="E276" s="862">
        <v>656600</v>
      </c>
      <c r="F276" s="227"/>
      <c r="G276" s="960"/>
      <c r="H276" s="862"/>
      <c r="I276" s="862"/>
      <c r="J276" s="231"/>
      <c r="K276" s="231">
        <f t="shared" si="79"/>
        <v>0</v>
      </c>
      <c r="L276" s="862">
        <f t="shared" si="80"/>
        <v>656600</v>
      </c>
      <c r="N276" s="108"/>
    </row>
    <row r="277" spans="1:14" s="229" customFormat="1" ht="105" x14ac:dyDescent="0.2">
      <c r="A277" s="225"/>
      <c r="B277" s="225" t="s">
        <v>7697</v>
      </c>
      <c r="C277" s="225" t="s">
        <v>7700</v>
      </c>
      <c r="D277" s="336" t="s">
        <v>7701</v>
      </c>
      <c r="E277" s="862">
        <v>298900</v>
      </c>
      <c r="F277" s="227"/>
      <c r="G277" s="960"/>
      <c r="H277" s="862"/>
      <c r="I277" s="862"/>
      <c r="J277" s="231"/>
      <c r="K277" s="231">
        <f t="shared" si="79"/>
        <v>0</v>
      </c>
      <c r="L277" s="862">
        <f t="shared" si="80"/>
        <v>298900</v>
      </c>
      <c r="N277" s="108"/>
    </row>
    <row r="278" spans="1:14" s="229" customFormat="1" ht="105" x14ac:dyDescent="0.2">
      <c r="A278" s="225"/>
      <c r="B278" s="225" t="s">
        <v>7697</v>
      </c>
      <c r="C278" s="225" t="s">
        <v>7702</v>
      </c>
      <c r="D278" s="336" t="s">
        <v>7703</v>
      </c>
      <c r="E278" s="862">
        <v>1690500</v>
      </c>
      <c r="F278" s="227"/>
      <c r="G278" s="960"/>
      <c r="H278" s="862"/>
      <c r="I278" s="862"/>
      <c r="J278" s="231"/>
      <c r="K278" s="231">
        <f t="shared" si="79"/>
        <v>0</v>
      </c>
      <c r="L278" s="862">
        <f t="shared" si="80"/>
        <v>1690500</v>
      </c>
      <c r="N278" s="108"/>
    </row>
    <row r="279" spans="1:14" s="229" customFormat="1" ht="84" x14ac:dyDescent="0.2">
      <c r="A279" s="225"/>
      <c r="B279" s="225" t="s">
        <v>7697</v>
      </c>
      <c r="C279" s="225" t="s">
        <v>7704</v>
      </c>
      <c r="D279" s="336" t="s">
        <v>7705</v>
      </c>
      <c r="E279" s="862">
        <v>147000</v>
      </c>
      <c r="F279" s="227"/>
      <c r="G279" s="960"/>
      <c r="H279" s="862"/>
      <c r="I279" s="862"/>
      <c r="J279" s="231"/>
      <c r="K279" s="231">
        <f t="shared" si="79"/>
        <v>0</v>
      </c>
      <c r="L279" s="862">
        <f t="shared" si="80"/>
        <v>147000</v>
      </c>
      <c r="N279" s="108"/>
    </row>
    <row r="280" spans="1:14" s="229" customFormat="1" ht="105" x14ac:dyDescent="0.2">
      <c r="A280" s="225"/>
      <c r="B280" s="225" t="s">
        <v>7752</v>
      </c>
      <c r="C280" s="225" t="s">
        <v>7753</v>
      </c>
      <c r="D280" s="336" t="s">
        <v>7754</v>
      </c>
      <c r="E280" s="862">
        <v>411600</v>
      </c>
      <c r="F280" s="227"/>
      <c r="G280" s="960"/>
      <c r="H280" s="862"/>
      <c r="I280" s="862"/>
      <c r="J280" s="231"/>
      <c r="K280" s="231">
        <f t="shared" si="79"/>
        <v>0</v>
      </c>
      <c r="L280" s="862">
        <f t="shared" si="80"/>
        <v>411600</v>
      </c>
      <c r="N280" s="108"/>
    </row>
    <row r="281" spans="1:14" s="229" customFormat="1" ht="105" x14ac:dyDescent="0.2">
      <c r="A281" s="225"/>
      <c r="B281" s="225" t="s">
        <v>7752</v>
      </c>
      <c r="C281" s="225" t="s">
        <v>7755</v>
      </c>
      <c r="D281" s="336" t="s">
        <v>7756</v>
      </c>
      <c r="E281" s="862">
        <v>294000</v>
      </c>
      <c r="F281" s="227"/>
      <c r="G281" s="960"/>
      <c r="H281" s="862"/>
      <c r="I281" s="862"/>
      <c r="J281" s="231"/>
      <c r="K281" s="231">
        <f t="shared" si="79"/>
        <v>0</v>
      </c>
      <c r="L281" s="862">
        <f t="shared" si="80"/>
        <v>294000</v>
      </c>
      <c r="N281" s="108"/>
    </row>
    <row r="282" spans="1:14" s="229" customFormat="1" ht="84" x14ac:dyDescent="0.2">
      <c r="A282" s="225"/>
      <c r="B282" s="225" t="s">
        <v>7714</v>
      </c>
      <c r="C282" s="225" t="s">
        <v>7757</v>
      </c>
      <c r="D282" s="336" t="s">
        <v>7758</v>
      </c>
      <c r="E282" s="862">
        <v>14000</v>
      </c>
      <c r="F282" s="227"/>
      <c r="G282" s="960"/>
      <c r="H282" s="862"/>
      <c r="I282" s="862"/>
      <c r="J282" s="231"/>
      <c r="K282" s="231">
        <f t="shared" si="79"/>
        <v>0</v>
      </c>
      <c r="L282" s="862">
        <f t="shared" si="80"/>
        <v>14000</v>
      </c>
      <c r="N282" s="108"/>
    </row>
    <row r="283" spans="1:14" s="229" customFormat="1" ht="84" x14ac:dyDescent="0.2">
      <c r="A283" s="225"/>
      <c r="B283" s="225" t="s">
        <v>7714</v>
      </c>
      <c r="C283" s="225" t="s">
        <v>7759</v>
      </c>
      <c r="D283" s="336" t="s">
        <v>7760</v>
      </c>
      <c r="E283" s="862">
        <v>298900</v>
      </c>
      <c r="F283" s="227"/>
      <c r="G283" s="960"/>
      <c r="H283" s="862"/>
      <c r="I283" s="862"/>
      <c r="J283" s="231"/>
      <c r="K283" s="231">
        <f t="shared" si="79"/>
        <v>0</v>
      </c>
      <c r="L283" s="862">
        <f t="shared" si="80"/>
        <v>298900</v>
      </c>
      <c r="N283" s="108"/>
    </row>
    <row r="284" spans="1:14" s="229" customFormat="1" ht="105" x14ac:dyDescent="0.2">
      <c r="A284" s="225"/>
      <c r="B284" s="225" t="s">
        <v>7714</v>
      </c>
      <c r="C284" s="225" t="s">
        <v>7761</v>
      </c>
      <c r="D284" s="336" t="s">
        <v>7762</v>
      </c>
      <c r="E284" s="862">
        <v>656600</v>
      </c>
      <c r="F284" s="227"/>
      <c r="G284" s="960"/>
      <c r="H284" s="862"/>
      <c r="I284" s="862"/>
      <c r="J284" s="231"/>
      <c r="K284" s="231">
        <f t="shared" si="79"/>
        <v>0</v>
      </c>
      <c r="L284" s="862">
        <f t="shared" si="80"/>
        <v>656600</v>
      </c>
      <c r="N284" s="108"/>
    </row>
    <row r="285" spans="1:14" s="229" customFormat="1" ht="84" x14ac:dyDescent="0.2">
      <c r="A285" s="225"/>
      <c r="B285" s="225" t="s">
        <v>7743</v>
      </c>
      <c r="C285" s="225" t="s">
        <v>7763</v>
      </c>
      <c r="D285" s="336" t="s">
        <v>7764</v>
      </c>
      <c r="E285" s="862">
        <v>44100</v>
      </c>
      <c r="F285" s="227"/>
      <c r="G285" s="960"/>
      <c r="H285" s="862"/>
      <c r="I285" s="862"/>
      <c r="J285" s="231"/>
      <c r="K285" s="231">
        <f t="shared" si="79"/>
        <v>0</v>
      </c>
      <c r="L285" s="862">
        <f t="shared" si="80"/>
        <v>44100</v>
      </c>
      <c r="N285" s="108"/>
    </row>
    <row r="286" spans="1:14" s="229" customFormat="1" ht="105" x14ac:dyDescent="0.2">
      <c r="A286" s="225"/>
      <c r="B286" s="225" t="s">
        <v>7743</v>
      </c>
      <c r="C286" s="225" t="s">
        <v>7765</v>
      </c>
      <c r="D286" s="336" t="s">
        <v>7766</v>
      </c>
      <c r="E286" s="862">
        <v>132300</v>
      </c>
      <c r="F286" s="227"/>
      <c r="G286" s="960"/>
      <c r="H286" s="862"/>
      <c r="I286" s="862"/>
      <c r="J286" s="231"/>
      <c r="K286" s="231">
        <f t="shared" si="79"/>
        <v>0</v>
      </c>
      <c r="L286" s="862">
        <f t="shared" si="80"/>
        <v>132300</v>
      </c>
      <c r="N286" s="108"/>
    </row>
    <row r="287" spans="1:14" s="229" customFormat="1" ht="126" x14ac:dyDescent="0.2">
      <c r="A287" s="225"/>
      <c r="B287" s="225" t="s">
        <v>7743</v>
      </c>
      <c r="C287" s="225" t="s">
        <v>7767</v>
      </c>
      <c r="D287" s="336" t="s">
        <v>7768</v>
      </c>
      <c r="E287" s="862">
        <v>132300</v>
      </c>
      <c r="F287" s="227"/>
      <c r="G287" s="960"/>
      <c r="H287" s="862"/>
      <c r="I287" s="862"/>
      <c r="J287" s="231"/>
      <c r="K287" s="231">
        <f t="shared" si="79"/>
        <v>0</v>
      </c>
      <c r="L287" s="862">
        <f t="shared" si="80"/>
        <v>132300</v>
      </c>
      <c r="N287" s="108"/>
    </row>
    <row r="288" spans="1:14" s="229" customFormat="1" ht="147" x14ac:dyDescent="0.2">
      <c r="A288" s="225"/>
      <c r="B288" s="225" t="s">
        <v>7769</v>
      </c>
      <c r="C288" s="225" t="s">
        <v>7834</v>
      </c>
      <c r="D288" s="336" t="s">
        <v>7835</v>
      </c>
      <c r="E288" s="862">
        <v>867300</v>
      </c>
      <c r="F288" s="227"/>
      <c r="G288" s="960"/>
      <c r="H288" s="862"/>
      <c r="I288" s="862"/>
      <c r="J288" s="231"/>
      <c r="K288" s="231">
        <f>SUM(H288+I288+J288)</f>
        <v>0</v>
      </c>
      <c r="L288" s="862">
        <f>+E288-K288</f>
        <v>867300</v>
      </c>
      <c r="N288" s="108"/>
    </row>
    <row r="289" spans="1:14" s="229" customFormat="1" ht="84" x14ac:dyDescent="0.2">
      <c r="A289" s="225"/>
      <c r="B289" s="225" t="s">
        <v>7769</v>
      </c>
      <c r="C289" s="225" t="s">
        <v>7836</v>
      </c>
      <c r="D289" s="336" t="s">
        <v>7837</v>
      </c>
      <c r="E289" s="862">
        <v>137200</v>
      </c>
      <c r="F289" s="227"/>
      <c r="G289" s="960"/>
      <c r="H289" s="862"/>
      <c r="I289" s="862"/>
      <c r="J289" s="231"/>
      <c r="K289" s="231">
        <f t="shared" ref="K289:K300" si="81">SUM(H289+I289+J289)</f>
        <v>0</v>
      </c>
      <c r="L289" s="862">
        <f t="shared" ref="L289:L300" si="82">+E289-K289</f>
        <v>137200</v>
      </c>
      <c r="N289" s="108"/>
    </row>
    <row r="290" spans="1:14" s="229" customFormat="1" ht="63" x14ac:dyDescent="0.2">
      <c r="A290" s="225"/>
      <c r="B290" s="225" t="s">
        <v>7804</v>
      </c>
      <c r="C290" s="225" t="s">
        <v>7838</v>
      </c>
      <c r="D290" s="336" t="s">
        <v>7839</v>
      </c>
      <c r="E290" s="862">
        <v>14000</v>
      </c>
      <c r="F290" s="227"/>
      <c r="G290" s="960"/>
      <c r="H290" s="862"/>
      <c r="I290" s="862"/>
      <c r="J290" s="231"/>
      <c r="K290" s="231">
        <f t="shared" si="81"/>
        <v>0</v>
      </c>
      <c r="L290" s="862">
        <f t="shared" si="82"/>
        <v>14000</v>
      </c>
      <c r="N290" s="108"/>
    </row>
    <row r="291" spans="1:14" s="229" customFormat="1" ht="84" x14ac:dyDescent="0.2">
      <c r="A291" s="225"/>
      <c r="B291" s="225" t="s">
        <v>7804</v>
      </c>
      <c r="C291" s="225" t="s">
        <v>7840</v>
      </c>
      <c r="D291" s="336" t="s">
        <v>7841</v>
      </c>
      <c r="E291" s="862">
        <v>21000</v>
      </c>
      <c r="F291" s="227"/>
      <c r="G291" s="960"/>
      <c r="H291" s="862"/>
      <c r="I291" s="862"/>
      <c r="J291" s="231"/>
      <c r="K291" s="231">
        <f t="shared" si="81"/>
        <v>0</v>
      </c>
      <c r="L291" s="862">
        <f t="shared" si="82"/>
        <v>21000</v>
      </c>
      <c r="N291" s="108"/>
    </row>
    <row r="292" spans="1:14" s="229" customFormat="1" ht="84" x14ac:dyDescent="0.2">
      <c r="A292" s="225"/>
      <c r="B292" s="225" t="s">
        <v>7804</v>
      </c>
      <c r="C292" s="225" t="s">
        <v>7842</v>
      </c>
      <c r="D292" s="336" t="s">
        <v>7843</v>
      </c>
      <c r="E292" s="862">
        <v>73500</v>
      </c>
      <c r="F292" s="227"/>
      <c r="G292" s="960"/>
      <c r="H292" s="862"/>
      <c r="I292" s="862"/>
      <c r="J292" s="231"/>
      <c r="K292" s="231">
        <f t="shared" si="81"/>
        <v>0</v>
      </c>
      <c r="L292" s="862">
        <f t="shared" si="82"/>
        <v>73500</v>
      </c>
      <c r="N292" s="108"/>
    </row>
    <row r="293" spans="1:14" s="229" customFormat="1" ht="147" x14ac:dyDescent="0.2">
      <c r="A293" s="225"/>
      <c r="B293" s="225" t="s">
        <v>7844</v>
      </c>
      <c r="C293" s="225" t="s">
        <v>7845</v>
      </c>
      <c r="D293" s="336" t="s">
        <v>7846</v>
      </c>
      <c r="E293" s="862">
        <v>328300</v>
      </c>
      <c r="F293" s="227"/>
      <c r="G293" s="960"/>
      <c r="H293" s="862"/>
      <c r="I293" s="862"/>
      <c r="J293" s="231"/>
      <c r="K293" s="231">
        <f t="shared" si="81"/>
        <v>0</v>
      </c>
      <c r="L293" s="862">
        <f t="shared" si="82"/>
        <v>328300</v>
      </c>
      <c r="N293" s="108"/>
    </row>
    <row r="294" spans="1:14" s="229" customFormat="1" ht="105" x14ac:dyDescent="0.2">
      <c r="A294" s="225"/>
      <c r="B294" s="225" t="s">
        <v>7775</v>
      </c>
      <c r="C294" s="225" t="s">
        <v>7847</v>
      </c>
      <c r="D294" s="336" t="s">
        <v>7848</v>
      </c>
      <c r="E294" s="862">
        <v>294000</v>
      </c>
      <c r="F294" s="227"/>
      <c r="G294" s="960"/>
      <c r="H294" s="862"/>
      <c r="I294" s="862"/>
      <c r="J294" s="231"/>
      <c r="K294" s="231">
        <f t="shared" si="81"/>
        <v>0</v>
      </c>
      <c r="L294" s="862">
        <f t="shared" si="82"/>
        <v>294000</v>
      </c>
      <c r="N294" s="108"/>
    </row>
    <row r="295" spans="1:14" s="229" customFormat="1" ht="105" x14ac:dyDescent="0.2">
      <c r="A295" s="225"/>
      <c r="B295" s="225" t="s">
        <v>7775</v>
      </c>
      <c r="C295" s="225" t="s">
        <v>7849</v>
      </c>
      <c r="D295" s="336" t="s">
        <v>7850</v>
      </c>
      <c r="E295" s="862">
        <v>58800</v>
      </c>
      <c r="F295" s="227"/>
      <c r="G295" s="960"/>
      <c r="H295" s="862"/>
      <c r="I295" s="862"/>
      <c r="J295" s="231"/>
      <c r="K295" s="231">
        <f t="shared" si="81"/>
        <v>0</v>
      </c>
      <c r="L295" s="862">
        <f t="shared" si="82"/>
        <v>58800</v>
      </c>
      <c r="N295" s="108"/>
    </row>
    <row r="296" spans="1:14" s="229" customFormat="1" ht="105" x14ac:dyDescent="0.2">
      <c r="A296" s="225"/>
      <c r="B296" s="225" t="s">
        <v>7823</v>
      </c>
      <c r="C296" s="225" t="s">
        <v>7851</v>
      </c>
      <c r="D296" s="336" t="s">
        <v>7852</v>
      </c>
      <c r="E296" s="862">
        <v>499800</v>
      </c>
      <c r="F296" s="227"/>
      <c r="G296" s="960"/>
      <c r="H296" s="862"/>
      <c r="I296" s="862"/>
      <c r="J296" s="231"/>
      <c r="K296" s="231">
        <f t="shared" si="81"/>
        <v>0</v>
      </c>
      <c r="L296" s="862">
        <f t="shared" si="82"/>
        <v>499800</v>
      </c>
      <c r="N296" s="108"/>
    </row>
    <row r="297" spans="1:14" s="229" customFormat="1" ht="105" x14ac:dyDescent="0.2">
      <c r="A297" s="225"/>
      <c r="B297" s="225" t="s">
        <v>7823</v>
      </c>
      <c r="C297" s="225" t="s">
        <v>7853</v>
      </c>
      <c r="D297" s="336" t="s">
        <v>7854</v>
      </c>
      <c r="E297" s="862">
        <v>40900</v>
      </c>
      <c r="F297" s="227"/>
      <c r="G297" s="960"/>
      <c r="H297" s="862"/>
      <c r="I297" s="862"/>
      <c r="J297" s="231"/>
      <c r="K297" s="231">
        <f t="shared" si="81"/>
        <v>0</v>
      </c>
      <c r="L297" s="862">
        <f t="shared" si="82"/>
        <v>40900</v>
      </c>
      <c r="N297" s="108"/>
    </row>
    <row r="298" spans="1:14" s="229" customFormat="1" ht="84" x14ac:dyDescent="0.2">
      <c r="A298" s="225"/>
      <c r="B298" s="225" t="s">
        <v>7823</v>
      </c>
      <c r="C298" s="225" t="s">
        <v>7855</v>
      </c>
      <c r="D298" s="336" t="s">
        <v>7856</v>
      </c>
      <c r="E298" s="862">
        <v>357700</v>
      </c>
      <c r="F298" s="227"/>
      <c r="G298" s="960"/>
      <c r="H298" s="862"/>
      <c r="I298" s="862"/>
      <c r="J298" s="231"/>
      <c r="K298" s="231">
        <f t="shared" si="81"/>
        <v>0</v>
      </c>
      <c r="L298" s="862">
        <f t="shared" si="82"/>
        <v>357700</v>
      </c>
      <c r="N298" s="108"/>
    </row>
    <row r="299" spans="1:14" s="229" customFormat="1" ht="126" x14ac:dyDescent="0.2">
      <c r="A299" s="225"/>
      <c r="B299" s="225" t="s">
        <v>7823</v>
      </c>
      <c r="C299" s="225" t="s">
        <v>7857</v>
      </c>
      <c r="D299" s="336" t="s">
        <v>7858</v>
      </c>
      <c r="E299" s="862">
        <v>92700</v>
      </c>
      <c r="F299" s="227"/>
      <c r="G299" s="960"/>
      <c r="H299" s="862"/>
      <c r="I299" s="862"/>
      <c r="J299" s="231"/>
      <c r="K299" s="231">
        <f t="shared" si="81"/>
        <v>0</v>
      </c>
      <c r="L299" s="862">
        <f t="shared" si="82"/>
        <v>92700</v>
      </c>
      <c r="N299" s="108"/>
    </row>
    <row r="300" spans="1:14" s="229" customFormat="1" ht="84" x14ac:dyDescent="0.2">
      <c r="A300" s="225"/>
      <c r="B300" s="225" t="s">
        <v>7796</v>
      </c>
      <c r="C300" s="225" t="s">
        <v>7859</v>
      </c>
      <c r="D300" s="336" t="s">
        <v>7860</v>
      </c>
      <c r="E300" s="862">
        <v>63700</v>
      </c>
      <c r="F300" s="227"/>
      <c r="G300" s="960"/>
      <c r="H300" s="862"/>
      <c r="I300" s="862"/>
      <c r="J300" s="231"/>
      <c r="K300" s="231">
        <f t="shared" si="81"/>
        <v>0</v>
      </c>
      <c r="L300" s="862">
        <f t="shared" si="82"/>
        <v>63700</v>
      </c>
      <c r="N300" s="108"/>
    </row>
    <row r="301" spans="1:14" s="229" customFormat="1" ht="126" x14ac:dyDescent="0.2">
      <c r="A301" s="992"/>
      <c r="B301" s="992" t="s">
        <v>7865</v>
      </c>
      <c r="C301" s="992" t="s">
        <v>7939</v>
      </c>
      <c r="D301" s="993" t="s">
        <v>7940</v>
      </c>
      <c r="E301" s="994">
        <v>686000</v>
      </c>
      <c r="F301" s="995"/>
      <c r="G301" s="996"/>
      <c r="H301" s="994"/>
      <c r="I301" s="994"/>
      <c r="J301" s="997"/>
      <c r="K301" s="997">
        <v>0</v>
      </c>
      <c r="L301" s="994">
        <v>686000</v>
      </c>
      <c r="M301" s="1001"/>
      <c r="N301" s="1002"/>
    </row>
    <row r="302" spans="1:14" s="229" customFormat="1" ht="126" x14ac:dyDescent="0.2">
      <c r="A302" s="992"/>
      <c r="B302" s="992" t="s">
        <v>7865</v>
      </c>
      <c r="C302" s="992" t="s">
        <v>7941</v>
      </c>
      <c r="D302" s="993" t="s">
        <v>7942</v>
      </c>
      <c r="E302" s="994">
        <v>539000</v>
      </c>
      <c r="F302" s="995"/>
      <c r="G302" s="996"/>
      <c r="H302" s="994"/>
      <c r="I302" s="994"/>
      <c r="J302" s="997"/>
      <c r="K302" s="997">
        <v>0</v>
      </c>
      <c r="L302" s="994">
        <v>539000</v>
      </c>
      <c r="M302" s="1001"/>
      <c r="N302" s="1002"/>
    </row>
    <row r="303" spans="1:14" s="229" customFormat="1" ht="84" x14ac:dyDescent="0.2">
      <c r="A303" s="992"/>
      <c r="B303" s="992" t="s">
        <v>7865</v>
      </c>
      <c r="C303" s="992" t="s">
        <v>7943</v>
      </c>
      <c r="D303" s="993" t="s">
        <v>7944</v>
      </c>
      <c r="E303" s="994">
        <v>98000</v>
      </c>
      <c r="F303" s="995"/>
      <c r="G303" s="996"/>
      <c r="H303" s="994"/>
      <c r="I303" s="994"/>
      <c r="J303" s="997"/>
      <c r="K303" s="997">
        <v>0</v>
      </c>
      <c r="L303" s="994">
        <v>98000</v>
      </c>
      <c r="M303" s="1001"/>
      <c r="N303" s="1002"/>
    </row>
    <row r="304" spans="1:14" s="229" customFormat="1" ht="126" x14ac:dyDescent="0.2">
      <c r="A304" s="992"/>
      <c r="B304" s="992" t="s">
        <v>7928</v>
      </c>
      <c r="C304" s="992" t="s">
        <v>7945</v>
      </c>
      <c r="D304" s="993" t="s">
        <v>7946</v>
      </c>
      <c r="E304" s="994">
        <v>490000</v>
      </c>
      <c r="F304" s="995"/>
      <c r="G304" s="996"/>
      <c r="H304" s="994"/>
      <c r="I304" s="994"/>
      <c r="J304" s="997"/>
      <c r="K304" s="997">
        <v>0</v>
      </c>
      <c r="L304" s="994">
        <v>490000</v>
      </c>
      <c r="M304" s="1001"/>
      <c r="N304" s="1002"/>
    </row>
    <row r="305" spans="1:14" s="229" customFormat="1" ht="126" x14ac:dyDescent="0.2">
      <c r="A305" s="992"/>
      <c r="B305" s="992" t="s">
        <v>7928</v>
      </c>
      <c r="C305" s="992" t="s">
        <v>7947</v>
      </c>
      <c r="D305" s="993" t="s">
        <v>7948</v>
      </c>
      <c r="E305" s="994">
        <v>695800</v>
      </c>
      <c r="F305" s="995"/>
      <c r="G305" s="996"/>
      <c r="H305" s="994"/>
      <c r="I305" s="994"/>
      <c r="J305" s="997"/>
      <c r="K305" s="997">
        <v>0</v>
      </c>
      <c r="L305" s="994">
        <v>695800</v>
      </c>
      <c r="M305" s="1001"/>
      <c r="N305" s="1002"/>
    </row>
    <row r="306" spans="1:14" s="229" customFormat="1" ht="105" x14ac:dyDescent="0.2">
      <c r="A306" s="992"/>
      <c r="B306" s="992" t="s">
        <v>7928</v>
      </c>
      <c r="C306" s="992" t="s">
        <v>7949</v>
      </c>
      <c r="D306" s="993" t="s">
        <v>7950</v>
      </c>
      <c r="E306" s="994">
        <v>347900</v>
      </c>
      <c r="F306" s="995"/>
      <c r="G306" s="996"/>
      <c r="H306" s="994"/>
      <c r="I306" s="994"/>
      <c r="J306" s="997"/>
      <c r="K306" s="997">
        <v>0</v>
      </c>
      <c r="L306" s="994">
        <v>347900</v>
      </c>
      <c r="M306" s="1001"/>
      <c r="N306" s="1002"/>
    </row>
    <row r="307" spans="1:14" s="229" customFormat="1" ht="105" x14ac:dyDescent="0.2">
      <c r="A307" s="225"/>
      <c r="B307" s="225" t="s">
        <v>7987</v>
      </c>
      <c r="C307" s="225" t="s">
        <v>8024</v>
      </c>
      <c r="D307" s="336" t="s">
        <v>8025</v>
      </c>
      <c r="E307" s="994">
        <v>284200</v>
      </c>
      <c r="F307" s="995"/>
      <c r="G307" s="996"/>
      <c r="H307" s="994"/>
      <c r="I307" s="994"/>
      <c r="J307" s="997"/>
      <c r="K307" s="997"/>
      <c r="L307" s="994">
        <f t="shared" ref="L307:L335" si="83">+E307-K307</f>
        <v>284200</v>
      </c>
      <c r="N307" s="108"/>
    </row>
    <row r="308" spans="1:14" s="229" customFormat="1" ht="126" x14ac:dyDescent="0.2">
      <c r="A308" s="225"/>
      <c r="B308" s="225" t="s">
        <v>7987</v>
      </c>
      <c r="C308" s="225" t="s">
        <v>8026</v>
      </c>
      <c r="D308" s="336" t="s">
        <v>8027</v>
      </c>
      <c r="E308" s="994">
        <v>323400</v>
      </c>
      <c r="F308" s="995"/>
      <c r="G308" s="996"/>
      <c r="H308" s="994"/>
      <c r="I308" s="994"/>
      <c r="J308" s="997"/>
      <c r="K308" s="997"/>
      <c r="L308" s="994">
        <f t="shared" si="83"/>
        <v>323400</v>
      </c>
      <c r="N308" s="108"/>
    </row>
    <row r="309" spans="1:14" s="229" customFormat="1" ht="126" x14ac:dyDescent="0.2">
      <c r="A309" s="225"/>
      <c r="B309" s="225" t="s">
        <v>7990</v>
      </c>
      <c r="C309" s="225" t="s">
        <v>8028</v>
      </c>
      <c r="D309" s="336" t="s">
        <v>8029</v>
      </c>
      <c r="E309" s="994">
        <v>196000</v>
      </c>
      <c r="F309" s="995"/>
      <c r="G309" s="996"/>
      <c r="H309" s="994"/>
      <c r="I309" s="994"/>
      <c r="J309" s="997"/>
      <c r="K309" s="997"/>
      <c r="L309" s="994">
        <f t="shared" si="83"/>
        <v>196000</v>
      </c>
      <c r="N309" s="108"/>
    </row>
    <row r="310" spans="1:14" s="229" customFormat="1" ht="147" x14ac:dyDescent="0.2">
      <c r="A310" s="225"/>
      <c r="B310" s="225" t="s">
        <v>7990</v>
      </c>
      <c r="C310" s="225" t="s">
        <v>8030</v>
      </c>
      <c r="D310" s="336" t="s">
        <v>8031</v>
      </c>
      <c r="E310" s="994">
        <v>710500</v>
      </c>
      <c r="F310" s="995"/>
      <c r="G310" s="996"/>
      <c r="H310" s="994"/>
      <c r="I310" s="994"/>
      <c r="J310" s="997"/>
      <c r="K310" s="997"/>
      <c r="L310" s="994">
        <f t="shared" si="83"/>
        <v>710500</v>
      </c>
      <c r="N310" s="108"/>
    </row>
    <row r="311" spans="1:14" s="229" customFormat="1" ht="105" x14ac:dyDescent="0.2">
      <c r="A311" s="225"/>
      <c r="B311" s="225" t="s">
        <v>7990</v>
      </c>
      <c r="C311" s="225" t="s">
        <v>8032</v>
      </c>
      <c r="D311" s="336" t="s">
        <v>8033</v>
      </c>
      <c r="E311" s="994">
        <v>377300</v>
      </c>
      <c r="F311" s="995"/>
      <c r="G311" s="996"/>
      <c r="H311" s="994"/>
      <c r="I311" s="994"/>
      <c r="J311" s="997"/>
      <c r="K311" s="997"/>
      <c r="L311" s="994">
        <f t="shared" si="83"/>
        <v>377300</v>
      </c>
      <c r="N311" s="108"/>
    </row>
    <row r="312" spans="1:14" s="229" customFormat="1" ht="105" x14ac:dyDescent="0.2">
      <c r="A312" s="225"/>
      <c r="B312" s="225" t="s">
        <v>8034</v>
      </c>
      <c r="C312" s="225" t="s">
        <v>8035</v>
      </c>
      <c r="D312" s="336" t="s">
        <v>8036</v>
      </c>
      <c r="E312" s="994">
        <v>269500</v>
      </c>
      <c r="F312" s="995"/>
      <c r="G312" s="996"/>
      <c r="H312" s="994"/>
      <c r="I312" s="994"/>
      <c r="J312" s="997"/>
      <c r="K312" s="997"/>
      <c r="L312" s="994">
        <f t="shared" si="83"/>
        <v>269500</v>
      </c>
      <c r="N312" s="108"/>
    </row>
    <row r="313" spans="1:14" s="229" customFormat="1" ht="105" x14ac:dyDescent="0.2">
      <c r="A313" s="225"/>
      <c r="B313" s="225" t="s">
        <v>8034</v>
      </c>
      <c r="C313" s="225" t="s">
        <v>8037</v>
      </c>
      <c r="D313" s="336" t="s">
        <v>8038</v>
      </c>
      <c r="E313" s="994">
        <v>98000</v>
      </c>
      <c r="F313" s="995"/>
      <c r="G313" s="996"/>
      <c r="H313" s="994"/>
      <c r="I313" s="994"/>
      <c r="J313" s="997"/>
      <c r="K313" s="997"/>
      <c r="L313" s="994">
        <f t="shared" si="83"/>
        <v>98000</v>
      </c>
      <c r="N313" s="108"/>
    </row>
    <row r="314" spans="1:14" s="229" customFormat="1" ht="126" x14ac:dyDescent="0.2">
      <c r="A314" s="225"/>
      <c r="B314" s="225" t="s">
        <v>8034</v>
      </c>
      <c r="C314" s="225" t="s">
        <v>8039</v>
      </c>
      <c r="D314" s="336" t="s">
        <v>8040</v>
      </c>
      <c r="E314" s="994">
        <v>169600</v>
      </c>
      <c r="F314" s="995"/>
      <c r="G314" s="996"/>
      <c r="H314" s="994"/>
      <c r="I314" s="994"/>
      <c r="J314" s="997"/>
      <c r="K314" s="997"/>
      <c r="L314" s="994">
        <f t="shared" si="83"/>
        <v>169600</v>
      </c>
      <c r="N314" s="108"/>
    </row>
    <row r="315" spans="1:14" s="229" customFormat="1" ht="147" x14ac:dyDescent="0.2">
      <c r="A315" s="225"/>
      <c r="B315" s="225" t="s">
        <v>8041</v>
      </c>
      <c r="C315" s="225" t="s">
        <v>8042</v>
      </c>
      <c r="D315" s="336" t="s">
        <v>8043</v>
      </c>
      <c r="E315" s="994">
        <v>230300</v>
      </c>
      <c r="F315" s="995"/>
      <c r="G315" s="996"/>
      <c r="H315" s="994"/>
      <c r="I315" s="994"/>
      <c r="J315" s="997"/>
      <c r="K315" s="997"/>
      <c r="L315" s="994">
        <f t="shared" si="83"/>
        <v>230300</v>
      </c>
      <c r="N315" s="108"/>
    </row>
    <row r="316" spans="1:14" s="229" customFormat="1" ht="105" x14ac:dyDescent="0.2">
      <c r="A316" s="225"/>
      <c r="B316" s="225" t="s">
        <v>8041</v>
      </c>
      <c r="C316" s="225" t="s">
        <v>8044</v>
      </c>
      <c r="D316" s="336" t="s">
        <v>8045</v>
      </c>
      <c r="E316" s="994">
        <v>93100</v>
      </c>
      <c r="F316" s="995"/>
      <c r="G316" s="996"/>
      <c r="H316" s="994"/>
      <c r="I316" s="994"/>
      <c r="J316" s="997"/>
      <c r="K316" s="997"/>
      <c r="L316" s="994">
        <f t="shared" si="83"/>
        <v>93100</v>
      </c>
      <c r="N316" s="108"/>
    </row>
    <row r="317" spans="1:14" s="229" customFormat="1" ht="84" x14ac:dyDescent="0.2">
      <c r="A317" s="225"/>
      <c r="B317" s="225" t="s">
        <v>8115</v>
      </c>
      <c r="C317" s="225" t="s">
        <v>8116</v>
      </c>
      <c r="D317" s="336" t="s">
        <v>8117</v>
      </c>
      <c r="E317" s="994">
        <v>307800</v>
      </c>
      <c r="F317" s="995"/>
      <c r="G317" s="996"/>
      <c r="H317" s="994"/>
      <c r="I317" s="994"/>
      <c r="J317" s="997"/>
      <c r="K317" s="997"/>
      <c r="L317" s="994">
        <f t="shared" si="83"/>
        <v>307800</v>
      </c>
      <c r="N317" s="108"/>
    </row>
    <row r="318" spans="1:14" s="229" customFormat="1" ht="126" x14ac:dyDescent="0.2">
      <c r="A318" s="225"/>
      <c r="B318" s="225" t="s">
        <v>8115</v>
      </c>
      <c r="C318" s="225" t="s">
        <v>8118</v>
      </c>
      <c r="D318" s="336" t="s">
        <v>8119</v>
      </c>
      <c r="E318" s="994">
        <v>294000</v>
      </c>
      <c r="F318" s="995"/>
      <c r="G318" s="996"/>
      <c r="H318" s="994"/>
      <c r="I318" s="994"/>
      <c r="J318" s="997"/>
      <c r="K318" s="997"/>
      <c r="L318" s="994">
        <f t="shared" si="83"/>
        <v>294000</v>
      </c>
      <c r="N318" s="108"/>
    </row>
    <row r="319" spans="1:14" s="229" customFormat="1" ht="84" x14ac:dyDescent="0.2">
      <c r="A319" s="225"/>
      <c r="B319" s="225" t="s">
        <v>8115</v>
      </c>
      <c r="C319" s="225" t="s">
        <v>8120</v>
      </c>
      <c r="D319" s="336" t="s">
        <v>8121</v>
      </c>
      <c r="E319" s="994">
        <v>93500</v>
      </c>
      <c r="F319" s="995"/>
      <c r="G319" s="996"/>
      <c r="H319" s="994"/>
      <c r="I319" s="994"/>
      <c r="J319" s="997"/>
      <c r="K319" s="997"/>
      <c r="L319" s="994">
        <f t="shared" si="83"/>
        <v>93500</v>
      </c>
      <c r="N319" s="108"/>
    </row>
    <row r="320" spans="1:14" s="229" customFormat="1" ht="105" x14ac:dyDescent="0.2">
      <c r="A320" s="225"/>
      <c r="B320" s="225" t="s">
        <v>8115</v>
      </c>
      <c r="C320" s="225" t="s">
        <v>8122</v>
      </c>
      <c r="D320" s="336" t="s">
        <v>8123</v>
      </c>
      <c r="E320" s="994">
        <v>142100</v>
      </c>
      <c r="F320" s="995"/>
      <c r="G320" s="996"/>
      <c r="H320" s="994"/>
      <c r="I320" s="994"/>
      <c r="J320" s="997"/>
      <c r="K320" s="997"/>
      <c r="L320" s="994">
        <f t="shared" si="83"/>
        <v>142100</v>
      </c>
      <c r="N320" s="108"/>
    </row>
    <row r="321" spans="1:14" s="229" customFormat="1" ht="126" x14ac:dyDescent="0.2">
      <c r="A321" s="225"/>
      <c r="B321" s="225" t="s">
        <v>8080</v>
      </c>
      <c r="C321" s="225" t="s">
        <v>8124</v>
      </c>
      <c r="D321" s="336" t="s">
        <v>8125</v>
      </c>
      <c r="E321" s="994">
        <v>1087800</v>
      </c>
      <c r="F321" s="995"/>
      <c r="G321" s="996"/>
      <c r="H321" s="994"/>
      <c r="I321" s="994"/>
      <c r="J321" s="997"/>
      <c r="K321" s="997"/>
      <c r="L321" s="994">
        <f t="shared" si="83"/>
        <v>1087800</v>
      </c>
      <c r="N321" s="108"/>
    </row>
    <row r="322" spans="1:14" s="229" customFormat="1" ht="126" x14ac:dyDescent="0.2">
      <c r="A322" s="225"/>
      <c r="B322" s="225" t="s">
        <v>8080</v>
      </c>
      <c r="C322" s="225" t="s">
        <v>8126</v>
      </c>
      <c r="D322" s="336" t="s">
        <v>8127</v>
      </c>
      <c r="E322" s="994">
        <v>254800</v>
      </c>
      <c r="F322" s="995"/>
      <c r="G322" s="996"/>
      <c r="H322" s="994"/>
      <c r="I322" s="994"/>
      <c r="J322" s="997"/>
      <c r="K322" s="997"/>
      <c r="L322" s="994">
        <f t="shared" si="83"/>
        <v>254800</v>
      </c>
      <c r="N322" s="108"/>
    </row>
    <row r="323" spans="1:14" s="229" customFormat="1" ht="126" x14ac:dyDescent="0.2">
      <c r="A323" s="225"/>
      <c r="B323" s="225" t="s">
        <v>8080</v>
      </c>
      <c r="C323" s="225" t="s">
        <v>8128</v>
      </c>
      <c r="D323" s="336" t="s">
        <v>8129</v>
      </c>
      <c r="E323" s="994">
        <v>416500</v>
      </c>
      <c r="F323" s="995"/>
      <c r="G323" s="996"/>
      <c r="H323" s="994"/>
      <c r="I323" s="994"/>
      <c r="J323" s="997"/>
      <c r="K323" s="997"/>
      <c r="L323" s="994">
        <f t="shared" si="83"/>
        <v>416500</v>
      </c>
      <c r="N323" s="108"/>
    </row>
    <row r="324" spans="1:14" s="229" customFormat="1" ht="147" x14ac:dyDescent="0.2">
      <c r="A324" s="225"/>
      <c r="B324" s="225" t="s">
        <v>8074</v>
      </c>
      <c r="C324" s="225" t="s">
        <v>8130</v>
      </c>
      <c r="D324" s="336" t="s">
        <v>8131</v>
      </c>
      <c r="E324" s="994">
        <v>1259300</v>
      </c>
      <c r="F324" s="995"/>
      <c r="G324" s="996"/>
      <c r="H324" s="994"/>
      <c r="I324" s="994"/>
      <c r="J324" s="997"/>
      <c r="K324" s="997"/>
      <c r="L324" s="994">
        <f t="shared" si="83"/>
        <v>1259300</v>
      </c>
      <c r="N324" s="108"/>
    </row>
    <row r="325" spans="1:14" s="229" customFormat="1" ht="105" x14ac:dyDescent="0.2">
      <c r="A325" s="225"/>
      <c r="B325" s="225" t="s">
        <v>8074</v>
      </c>
      <c r="C325" s="225" t="s">
        <v>8132</v>
      </c>
      <c r="D325" s="336" t="s">
        <v>8133</v>
      </c>
      <c r="E325" s="994">
        <v>411600</v>
      </c>
      <c r="F325" s="995"/>
      <c r="G325" s="996"/>
      <c r="H325" s="994"/>
      <c r="I325" s="994"/>
      <c r="J325" s="997"/>
      <c r="K325" s="997"/>
      <c r="L325" s="994">
        <f t="shared" si="83"/>
        <v>411600</v>
      </c>
      <c r="N325" s="108"/>
    </row>
    <row r="326" spans="1:14" s="229" customFormat="1" ht="84" x14ac:dyDescent="0.2">
      <c r="A326" s="225"/>
      <c r="B326" s="225" t="s">
        <v>8134</v>
      </c>
      <c r="C326" s="225" t="s">
        <v>8135</v>
      </c>
      <c r="D326" s="336" t="s">
        <v>8136</v>
      </c>
      <c r="E326" s="994">
        <v>367500</v>
      </c>
      <c r="F326" s="995"/>
      <c r="G326" s="996"/>
      <c r="H326" s="994"/>
      <c r="I326" s="994"/>
      <c r="J326" s="997"/>
      <c r="K326" s="997"/>
      <c r="L326" s="994">
        <f t="shared" si="83"/>
        <v>367500</v>
      </c>
      <c r="N326" s="108"/>
    </row>
    <row r="327" spans="1:14" s="229" customFormat="1" ht="126" x14ac:dyDescent="0.2">
      <c r="A327" s="225"/>
      <c r="B327" s="225" t="s">
        <v>8134</v>
      </c>
      <c r="C327" s="225" t="s">
        <v>8137</v>
      </c>
      <c r="D327" s="336" t="s">
        <v>8138</v>
      </c>
      <c r="E327" s="994">
        <v>1332800</v>
      </c>
      <c r="F327" s="995"/>
      <c r="G327" s="996"/>
      <c r="H327" s="994"/>
      <c r="I327" s="994"/>
      <c r="J327" s="997"/>
      <c r="K327" s="997"/>
      <c r="L327" s="994">
        <f t="shared" si="83"/>
        <v>1332800</v>
      </c>
      <c r="N327" s="108"/>
    </row>
    <row r="328" spans="1:14" s="229" customFormat="1" ht="84" x14ac:dyDescent="0.2">
      <c r="A328" s="225"/>
      <c r="B328" s="225" t="s">
        <v>8053</v>
      </c>
      <c r="C328" s="225" t="s">
        <v>8139</v>
      </c>
      <c r="D328" s="336" t="s">
        <v>8140</v>
      </c>
      <c r="E328" s="994">
        <v>284200</v>
      </c>
      <c r="F328" s="995"/>
      <c r="G328" s="996"/>
      <c r="H328" s="994"/>
      <c r="I328" s="994"/>
      <c r="J328" s="997"/>
      <c r="K328" s="997"/>
      <c r="L328" s="994">
        <f t="shared" si="83"/>
        <v>284200</v>
      </c>
      <c r="N328" s="108"/>
    </row>
    <row r="329" spans="1:14" s="229" customFormat="1" ht="105" x14ac:dyDescent="0.2">
      <c r="A329" s="225"/>
      <c r="B329" s="225" t="s">
        <v>8053</v>
      </c>
      <c r="C329" s="225" t="s">
        <v>8141</v>
      </c>
      <c r="D329" s="336" t="s">
        <v>8142</v>
      </c>
      <c r="E329" s="994">
        <v>117600</v>
      </c>
      <c r="F329" s="995"/>
      <c r="G329" s="996"/>
      <c r="H329" s="994"/>
      <c r="I329" s="994"/>
      <c r="J329" s="997"/>
      <c r="K329" s="997"/>
      <c r="L329" s="994">
        <f t="shared" si="83"/>
        <v>117600</v>
      </c>
      <c r="N329" s="108"/>
    </row>
    <row r="330" spans="1:14" s="229" customFormat="1" ht="126" x14ac:dyDescent="0.2">
      <c r="A330" s="225"/>
      <c r="B330" s="225" t="s">
        <v>8053</v>
      </c>
      <c r="C330" s="225" t="s">
        <v>8143</v>
      </c>
      <c r="D330" s="336" t="s">
        <v>8144</v>
      </c>
      <c r="E330" s="994">
        <v>215600</v>
      </c>
      <c r="F330" s="995"/>
      <c r="G330" s="996"/>
      <c r="H330" s="994"/>
      <c r="I330" s="994"/>
      <c r="J330" s="997"/>
      <c r="K330" s="997"/>
      <c r="L330" s="994">
        <f t="shared" si="83"/>
        <v>215600</v>
      </c>
      <c r="N330" s="108"/>
    </row>
    <row r="331" spans="1:14" s="229" customFormat="1" ht="105" x14ac:dyDescent="0.2">
      <c r="A331" s="225"/>
      <c r="B331" s="225" t="s">
        <v>8053</v>
      </c>
      <c r="C331" s="225" t="s">
        <v>8145</v>
      </c>
      <c r="D331" s="336" t="s">
        <v>8146</v>
      </c>
      <c r="E331" s="994">
        <v>274400</v>
      </c>
      <c r="F331" s="995"/>
      <c r="G331" s="996"/>
      <c r="H331" s="994"/>
      <c r="I331" s="994"/>
      <c r="J331" s="997"/>
      <c r="K331" s="997"/>
      <c r="L331" s="994">
        <f t="shared" si="83"/>
        <v>274400</v>
      </c>
      <c r="N331" s="108"/>
    </row>
    <row r="332" spans="1:14" s="229" customFormat="1" ht="126" x14ac:dyDescent="0.2">
      <c r="A332" s="225"/>
      <c r="B332" s="225" t="s">
        <v>8147</v>
      </c>
      <c r="C332" s="225" t="s">
        <v>8148</v>
      </c>
      <c r="D332" s="336" t="s">
        <v>8149</v>
      </c>
      <c r="E332" s="994">
        <v>499800</v>
      </c>
      <c r="F332" s="995"/>
      <c r="G332" s="996"/>
      <c r="H332" s="994"/>
      <c r="I332" s="994"/>
      <c r="J332" s="997"/>
      <c r="K332" s="997"/>
      <c r="L332" s="994">
        <f t="shared" si="83"/>
        <v>499800</v>
      </c>
      <c r="N332" s="108"/>
    </row>
    <row r="333" spans="1:14" s="229" customFormat="1" ht="84" x14ac:dyDescent="0.2">
      <c r="A333" s="225"/>
      <c r="B333" s="225" t="s">
        <v>8150</v>
      </c>
      <c r="C333" s="225" t="s">
        <v>8151</v>
      </c>
      <c r="D333" s="336" t="s">
        <v>8152</v>
      </c>
      <c r="E333" s="994">
        <v>53900</v>
      </c>
      <c r="F333" s="995"/>
      <c r="G333" s="996"/>
      <c r="H333" s="994"/>
      <c r="I333" s="994"/>
      <c r="J333" s="997"/>
      <c r="K333" s="997"/>
      <c r="L333" s="994">
        <f t="shared" si="83"/>
        <v>53900</v>
      </c>
      <c r="N333" s="108"/>
    </row>
    <row r="334" spans="1:14" s="229" customFormat="1" ht="105" x14ac:dyDescent="0.2">
      <c r="A334" s="225"/>
      <c r="B334" s="225" t="s">
        <v>8150</v>
      </c>
      <c r="C334" s="225" t="s">
        <v>8153</v>
      </c>
      <c r="D334" s="336" t="s">
        <v>8154</v>
      </c>
      <c r="E334" s="994">
        <v>176400</v>
      </c>
      <c r="F334" s="995"/>
      <c r="G334" s="996"/>
      <c r="H334" s="994"/>
      <c r="I334" s="994"/>
      <c r="J334" s="997"/>
      <c r="K334" s="997"/>
      <c r="L334" s="994">
        <f t="shared" si="83"/>
        <v>176400</v>
      </c>
      <c r="N334" s="108"/>
    </row>
    <row r="335" spans="1:14" s="229" customFormat="1" ht="105" x14ac:dyDescent="0.2">
      <c r="A335" s="225"/>
      <c r="B335" s="225" t="s">
        <v>8150</v>
      </c>
      <c r="C335" s="225" t="s">
        <v>8155</v>
      </c>
      <c r="D335" s="336" t="s">
        <v>8156</v>
      </c>
      <c r="E335" s="994">
        <v>100700</v>
      </c>
      <c r="F335" s="995"/>
      <c r="G335" s="996"/>
      <c r="H335" s="994"/>
      <c r="I335" s="994"/>
      <c r="J335" s="997"/>
      <c r="K335" s="997"/>
      <c r="L335" s="994">
        <f t="shared" si="83"/>
        <v>100700</v>
      </c>
      <c r="N335" s="108"/>
    </row>
    <row r="336" spans="1:14" s="229" customFormat="1" ht="105" x14ac:dyDescent="0.2">
      <c r="A336" s="225"/>
      <c r="B336" s="225" t="s">
        <v>8203</v>
      </c>
      <c r="C336" s="225" t="s">
        <v>8212</v>
      </c>
      <c r="D336" s="336" t="s">
        <v>8213</v>
      </c>
      <c r="E336" s="994">
        <v>347900</v>
      </c>
      <c r="F336" s="995"/>
      <c r="G336" s="996"/>
      <c r="H336" s="994"/>
      <c r="I336" s="994"/>
      <c r="J336" s="997"/>
      <c r="K336" s="997"/>
      <c r="L336" s="994">
        <f t="shared" ref="L336:L345" si="84">+E336-K336</f>
        <v>347900</v>
      </c>
      <c r="N336" s="108"/>
    </row>
    <row r="337" spans="1:14" s="229" customFormat="1" ht="126" x14ac:dyDescent="0.2">
      <c r="A337" s="225"/>
      <c r="B337" s="225" t="s">
        <v>8203</v>
      </c>
      <c r="C337" s="225" t="s">
        <v>8214</v>
      </c>
      <c r="D337" s="336" t="s">
        <v>8215</v>
      </c>
      <c r="E337" s="994">
        <v>245000</v>
      </c>
      <c r="F337" s="995"/>
      <c r="G337" s="996"/>
      <c r="H337" s="994"/>
      <c r="I337" s="994"/>
      <c r="J337" s="997"/>
      <c r="K337" s="997"/>
      <c r="L337" s="994">
        <f t="shared" si="84"/>
        <v>245000</v>
      </c>
      <c r="N337" s="108"/>
    </row>
    <row r="338" spans="1:14" s="229" customFormat="1" ht="147" x14ac:dyDescent="0.2">
      <c r="A338" s="225"/>
      <c r="B338" s="225" t="s">
        <v>8216</v>
      </c>
      <c r="C338" s="225" t="s">
        <v>8217</v>
      </c>
      <c r="D338" s="336" t="s">
        <v>8218</v>
      </c>
      <c r="E338" s="994">
        <v>396900</v>
      </c>
      <c r="F338" s="995"/>
      <c r="G338" s="996"/>
      <c r="H338" s="994"/>
      <c r="I338" s="994"/>
      <c r="J338" s="997"/>
      <c r="K338" s="997"/>
      <c r="L338" s="994">
        <f t="shared" si="84"/>
        <v>396900</v>
      </c>
      <c r="N338" s="108"/>
    </row>
    <row r="339" spans="1:14" s="229" customFormat="1" ht="126" x14ac:dyDescent="0.2">
      <c r="A339" s="225"/>
      <c r="B339" s="225" t="s">
        <v>8216</v>
      </c>
      <c r="C339" s="225" t="s">
        <v>8219</v>
      </c>
      <c r="D339" s="336" t="s">
        <v>8220</v>
      </c>
      <c r="E339" s="994">
        <v>343000</v>
      </c>
      <c r="F339" s="995"/>
      <c r="G339" s="996"/>
      <c r="H339" s="994"/>
      <c r="I339" s="994"/>
      <c r="J339" s="997"/>
      <c r="K339" s="997"/>
      <c r="L339" s="994">
        <f t="shared" si="84"/>
        <v>343000</v>
      </c>
      <c r="N339" s="108"/>
    </row>
    <row r="340" spans="1:14" s="229" customFormat="1" ht="105" x14ac:dyDescent="0.2">
      <c r="A340" s="225"/>
      <c r="B340" s="225" t="s">
        <v>8200</v>
      </c>
      <c r="C340" s="225" t="s">
        <v>8221</v>
      </c>
      <c r="D340" s="336" t="s">
        <v>8222</v>
      </c>
      <c r="E340" s="994">
        <v>142100</v>
      </c>
      <c r="F340" s="995"/>
      <c r="G340" s="996"/>
      <c r="H340" s="994"/>
      <c r="I340" s="994"/>
      <c r="J340" s="997"/>
      <c r="K340" s="997"/>
      <c r="L340" s="994">
        <f t="shared" si="84"/>
        <v>142100</v>
      </c>
      <c r="N340" s="108"/>
    </row>
    <row r="341" spans="1:14" s="229" customFormat="1" ht="147" x14ac:dyDescent="0.2">
      <c r="A341" s="225"/>
      <c r="B341" s="225" t="s">
        <v>8223</v>
      </c>
      <c r="C341" s="225" t="s">
        <v>8224</v>
      </c>
      <c r="D341" s="336" t="s">
        <v>8225</v>
      </c>
      <c r="E341" s="994">
        <v>274400</v>
      </c>
      <c r="F341" s="995"/>
      <c r="G341" s="996"/>
      <c r="H341" s="994"/>
      <c r="I341" s="994"/>
      <c r="J341" s="997"/>
      <c r="K341" s="997"/>
      <c r="L341" s="994">
        <f t="shared" si="84"/>
        <v>274400</v>
      </c>
      <c r="N341" s="108"/>
    </row>
    <row r="342" spans="1:14" s="229" customFormat="1" ht="105" x14ac:dyDescent="0.2">
      <c r="A342" s="225"/>
      <c r="B342" s="225" t="s">
        <v>8183</v>
      </c>
      <c r="C342" s="225" t="s">
        <v>8226</v>
      </c>
      <c r="D342" s="336" t="s">
        <v>8227</v>
      </c>
      <c r="E342" s="994">
        <v>102900</v>
      </c>
      <c r="F342" s="995"/>
      <c r="G342" s="996"/>
      <c r="H342" s="994"/>
      <c r="I342" s="994"/>
      <c r="J342" s="997"/>
      <c r="K342" s="997"/>
      <c r="L342" s="994">
        <f t="shared" si="84"/>
        <v>102900</v>
      </c>
      <c r="N342" s="108"/>
    </row>
    <row r="343" spans="1:14" s="229" customFormat="1" ht="84" x14ac:dyDescent="0.2">
      <c r="A343" s="225"/>
      <c r="B343" s="225" t="s">
        <v>8189</v>
      </c>
      <c r="C343" s="225" t="s">
        <v>8228</v>
      </c>
      <c r="D343" s="336" t="s">
        <v>8229</v>
      </c>
      <c r="E343" s="994">
        <v>93100</v>
      </c>
      <c r="F343" s="995"/>
      <c r="G343" s="996"/>
      <c r="H343" s="994"/>
      <c r="I343" s="994"/>
      <c r="J343" s="997"/>
      <c r="K343" s="997"/>
      <c r="L343" s="994">
        <f t="shared" si="84"/>
        <v>93100</v>
      </c>
      <c r="N343" s="108"/>
    </row>
    <row r="344" spans="1:14" s="229" customFormat="1" ht="84" x14ac:dyDescent="0.2">
      <c r="A344" s="225"/>
      <c r="B344" s="225" t="s">
        <v>8179</v>
      </c>
      <c r="C344" s="225" t="s">
        <v>8230</v>
      </c>
      <c r="D344" s="336" t="s">
        <v>8231</v>
      </c>
      <c r="E344" s="994">
        <v>323400</v>
      </c>
      <c r="F344" s="995"/>
      <c r="G344" s="996"/>
      <c r="H344" s="994"/>
      <c r="I344" s="994"/>
      <c r="J344" s="997"/>
      <c r="K344" s="997"/>
      <c r="L344" s="994">
        <f t="shared" si="84"/>
        <v>323400</v>
      </c>
      <c r="N344" s="108"/>
    </row>
    <row r="345" spans="1:14" s="229" customFormat="1" ht="147" x14ac:dyDescent="0.2">
      <c r="A345" s="225"/>
      <c r="B345" s="225" t="s">
        <v>8179</v>
      </c>
      <c r="C345" s="225" t="s">
        <v>8232</v>
      </c>
      <c r="D345" s="336" t="s">
        <v>8233</v>
      </c>
      <c r="E345" s="994">
        <v>494900</v>
      </c>
      <c r="F345" s="995"/>
      <c r="G345" s="996"/>
      <c r="H345" s="994"/>
      <c r="I345" s="994"/>
      <c r="J345" s="997"/>
      <c r="K345" s="997"/>
      <c r="L345" s="994">
        <f t="shared" si="84"/>
        <v>494900</v>
      </c>
      <c r="N345" s="108"/>
    </row>
    <row r="346" spans="1:14" s="229" customFormat="1" ht="21" x14ac:dyDescent="0.2">
      <c r="A346" s="225"/>
      <c r="B346" s="225"/>
      <c r="C346" s="225"/>
      <c r="D346" s="336"/>
      <c r="E346" s="862"/>
      <c r="F346" s="227"/>
      <c r="G346" s="960"/>
      <c r="H346" s="862"/>
      <c r="I346" s="862"/>
      <c r="J346" s="231"/>
      <c r="K346" s="231"/>
      <c r="L346" s="862"/>
      <c r="N346" s="108"/>
    </row>
    <row r="347" spans="1:14" s="688" customFormat="1" ht="21.75" x14ac:dyDescent="0.2">
      <c r="A347" s="1081" t="s">
        <v>1875</v>
      </c>
      <c r="B347" s="1082"/>
      <c r="C347" s="1082"/>
      <c r="D347" s="1083"/>
      <c r="E347" s="694">
        <f>SUM(E270:E346)</f>
        <v>26138200</v>
      </c>
      <c r="F347" s="694"/>
      <c r="G347" s="694">
        <f t="shared" ref="G347:L347" si="85">SUM(G270:G346)</f>
        <v>0</v>
      </c>
      <c r="H347" s="694">
        <f t="shared" si="85"/>
        <v>0</v>
      </c>
      <c r="I347" s="694">
        <f t="shared" si="85"/>
        <v>0</v>
      </c>
      <c r="J347" s="694">
        <f t="shared" si="85"/>
        <v>0</v>
      </c>
      <c r="K347" s="694">
        <f t="shared" si="85"/>
        <v>0</v>
      </c>
      <c r="L347" s="694">
        <f t="shared" si="85"/>
        <v>26138200</v>
      </c>
      <c r="M347" s="912"/>
    </row>
    <row r="348" spans="1:14" s="447" customFormat="1" ht="23.25" hidden="1" customHeight="1" x14ac:dyDescent="0.2">
      <c r="A348" s="777" t="s">
        <v>6013</v>
      </c>
      <c r="B348" s="777"/>
      <c r="C348" s="846"/>
      <c r="D348" s="814"/>
      <c r="E348" s="779"/>
      <c r="F348" s="942"/>
      <c r="G348" s="959"/>
      <c r="H348" s="781"/>
      <c r="I348" s="781"/>
      <c r="J348" s="781"/>
      <c r="K348" s="781"/>
      <c r="L348" s="781"/>
      <c r="M348" s="693"/>
    </row>
    <row r="349" spans="1:14" s="229" customFormat="1" ht="21" hidden="1" customHeight="1" x14ac:dyDescent="0.45">
      <c r="A349" s="568"/>
      <c r="B349" s="338"/>
      <c r="C349" s="850"/>
      <c r="D349" s="339"/>
      <c r="E349" s="340"/>
      <c r="F349" s="758"/>
      <c r="G349" s="967"/>
      <c r="H349" s="340"/>
      <c r="I349" s="340"/>
      <c r="J349" s="340"/>
      <c r="K349" s="231"/>
      <c r="L349" s="340"/>
    </row>
    <row r="350" spans="1:14" s="447" customFormat="1" ht="23.25" hidden="1" customHeight="1" x14ac:dyDescent="0.2">
      <c r="A350" s="220"/>
      <c r="B350" s="220"/>
      <c r="C350" s="848"/>
      <c r="D350" s="761"/>
      <c r="E350" s="221"/>
      <c r="F350" s="222"/>
      <c r="G350" s="964"/>
      <c r="H350" s="231"/>
      <c r="I350" s="231"/>
      <c r="J350" s="231"/>
      <c r="K350" s="231"/>
      <c r="L350" s="231"/>
      <c r="M350" s="86"/>
    </row>
    <row r="351" spans="1:14" s="688" customFormat="1" ht="21.75" hidden="1" customHeight="1" x14ac:dyDescent="0.2">
      <c r="A351" s="1084" t="s">
        <v>6014</v>
      </c>
      <c r="B351" s="1085"/>
      <c r="C351" s="1085"/>
      <c r="D351" s="1086"/>
      <c r="E351" s="686">
        <f>SUM(E349:E350)</f>
        <v>0</v>
      </c>
      <c r="F351" s="686"/>
      <c r="G351" s="686">
        <f t="shared" ref="G351:L351" si="86">SUM(G349:G350)</f>
        <v>0</v>
      </c>
      <c r="H351" s="686">
        <f t="shared" si="86"/>
        <v>0</v>
      </c>
      <c r="I351" s="686">
        <f t="shared" si="86"/>
        <v>0</v>
      </c>
      <c r="J351" s="686">
        <f t="shared" si="86"/>
        <v>0</v>
      </c>
      <c r="K351" s="686">
        <f t="shared" si="86"/>
        <v>0</v>
      </c>
      <c r="L351" s="686">
        <f t="shared" si="86"/>
        <v>0</v>
      </c>
      <c r="M351" s="687"/>
    </row>
    <row r="352" spans="1:14" s="707" customFormat="1" ht="22.5" thickBot="1" x14ac:dyDescent="0.5">
      <c r="A352" s="1087" t="s">
        <v>596</v>
      </c>
      <c r="B352" s="1088"/>
      <c r="C352" s="1088"/>
      <c r="D352" s="1089"/>
      <c r="E352" s="705">
        <f>SUM(E46+E50+E55+E70+E87+E91+E98+E133+E145+E160+E164+E171+E175+E178+E182+E198+E204+E210+E218+E229+E259+E263+E268+E347+E351)</f>
        <v>49280156</v>
      </c>
      <c r="F352" s="705"/>
      <c r="G352" s="705">
        <f t="shared" ref="G352:L352" si="87">SUM(G46+G50+G55+G70+G87+G91+G98+G133+G145+G160+G164+G171+G175+G178+G182+G198+G204+G210+G218+G229+G259+G263+G268+G347+G351)</f>
        <v>2132790.4500000002</v>
      </c>
      <c r="H352" s="705">
        <f t="shared" si="87"/>
        <v>1066395.22</v>
      </c>
      <c r="I352" s="705">
        <f t="shared" si="87"/>
        <v>1066395.23</v>
      </c>
      <c r="J352" s="705">
        <f t="shared" si="87"/>
        <v>0</v>
      </c>
      <c r="K352" s="705">
        <f t="shared" si="87"/>
        <v>2132790.4500000002</v>
      </c>
      <c r="L352" s="705">
        <f t="shared" si="87"/>
        <v>47147365.549999997</v>
      </c>
      <c r="M352" s="706"/>
    </row>
    <row r="353" spans="1:79" s="46" customFormat="1" ht="21.75" thickTop="1" x14ac:dyDescent="0.45">
      <c r="A353" s="764"/>
      <c r="B353" s="764"/>
      <c r="C353" s="764"/>
      <c r="D353" s="765"/>
      <c r="E353" s="766"/>
      <c r="F353" s="1031"/>
      <c r="G353" s="1032"/>
      <c r="H353" s="407"/>
      <c r="I353" s="407"/>
      <c r="J353" s="407"/>
      <c r="K353" s="407"/>
      <c r="L353" s="407"/>
      <c r="M353" s="332"/>
    </row>
    <row r="354" spans="1:79" s="46" customFormat="1" ht="18.75" x14ac:dyDescent="0.4">
      <c r="B354" s="723"/>
      <c r="C354" s="853"/>
      <c r="D354" s="357"/>
      <c r="E354" s="406"/>
      <c r="F354" s="945"/>
      <c r="G354" s="969"/>
      <c r="H354" s="406"/>
      <c r="I354" s="406"/>
      <c r="J354" s="406"/>
      <c r="K354" s="406"/>
      <c r="L354" s="406"/>
      <c r="M354" s="552"/>
    </row>
    <row r="355" spans="1:79" s="412" customFormat="1" ht="26.25" x14ac:dyDescent="0.55000000000000004">
      <c r="B355" s="422" t="s">
        <v>8161</v>
      </c>
      <c r="C355" s="46"/>
      <c r="D355" s="977"/>
      <c r="E355" s="407"/>
      <c r="F355" s="407"/>
      <c r="G355" s="407"/>
      <c r="H355" s="354"/>
      <c r="I355" s="407"/>
      <c r="J355" s="407"/>
      <c r="K355" s="407"/>
      <c r="L355" s="507"/>
      <c r="M355" s="407"/>
      <c r="N355" s="407"/>
      <c r="O355" s="407"/>
      <c r="P355" s="507"/>
      <c r="Q355" s="507"/>
      <c r="R355" s="407"/>
      <c r="S355" s="507"/>
      <c r="T355" s="407"/>
      <c r="U355" s="407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16"/>
      <c r="BW355" s="415"/>
      <c r="BX355" s="415"/>
      <c r="BY355" s="415"/>
      <c r="BZ355" s="415"/>
      <c r="CA355" s="414"/>
    </row>
    <row r="356" spans="1:79" s="412" customFormat="1" ht="26.25" x14ac:dyDescent="0.55000000000000004">
      <c r="B356" s="422" t="s">
        <v>8162</v>
      </c>
      <c r="C356" s="46"/>
      <c r="D356" s="977"/>
      <c r="E356" s="407"/>
      <c r="F356" s="407"/>
      <c r="G356" s="407"/>
      <c r="H356" s="354"/>
      <c r="I356" s="407"/>
      <c r="J356" s="407"/>
      <c r="K356" s="407"/>
      <c r="L356" s="507"/>
      <c r="M356" s="407"/>
      <c r="N356" s="407"/>
      <c r="O356" s="407"/>
      <c r="P356" s="507"/>
      <c r="Q356" s="507"/>
      <c r="R356" s="407"/>
      <c r="S356" s="507"/>
      <c r="T356" s="407"/>
      <c r="U356" s="407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16"/>
      <c r="BW356" s="415"/>
      <c r="BX356" s="415"/>
      <c r="BY356" s="415"/>
      <c r="BZ356" s="415"/>
      <c r="CA356" s="414"/>
    </row>
    <row r="357" spans="1:79" s="412" customFormat="1" ht="26.25" x14ac:dyDescent="0.55000000000000004">
      <c r="A357" s="46"/>
      <c r="B357" s="422" t="s">
        <v>8163</v>
      </c>
      <c r="C357" s="356"/>
      <c r="D357" s="977"/>
      <c r="E357" s="407"/>
      <c r="F357" s="407"/>
      <c r="G357" s="407"/>
      <c r="H357" s="354"/>
      <c r="I357" s="407"/>
      <c r="J357" s="407"/>
      <c r="K357" s="407"/>
      <c r="L357" s="507"/>
      <c r="M357" s="407"/>
      <c r="N357" s="407"/>
      <c r="O357" s="407"/>
      <c r="P357" s="507"/>
      <c r="Q357" s="507"/>
      <c r="R357" s="407"/>
      <c r="S357" s="507"/>
      <c r="T357" s="407"/>
      <c r="U357" s="407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16"/>
      <c r="BW357" s="415"/>
      <c r="BX357" s="415"/>
      <c r="BY357" s="415"/>
      <c r="BZ357" s="415"/>
      <c r="CA357" s="414"/>
    </row>
    <row r="358" spans="1:79" s="412" customFormat="1" ht="26.25" x14ac:dyDescent="0.55000000000000004">
      <c r="A358" s="46"/>
      <c r="B358" s="422" t="s">
        <v>8046</v>
      </c>
      <c r="C358" s="46"/>
      <c r="D358" s="977"/>
      <c r="E358" s="407"/>
      <c r="F358" s="407"/>
      <c r="G358" s="407"/>
      <c r="H358" s="46"/>
      <c r="I358" s="407"/>
      <c r="J358" s="407"/>
      <c r="K358" s="407"/>
      <c r="L358" s="507"/>
      <c r="M358" s="407"/>
      <c r="N358" s="407"/>
      <c r="O358" s="407"/>
      <c r="P358" s="507"/>
      <c r="Q358" s="507"/>
      <c r="R358" s="407"/>
      <c r="S358" s="507"/>
      <c r="T358" s="407"/>
      <c r="U358" s="407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16"/>
      <c r="BW358" s="415"/>
      <c r="BX358" s="415"/>
      <c r="BY358" s="415"/>
      <c r="BZ358" s="415"/>
      <c r="CA358" s="414"/>
    </row>
    <row r="359" spans="1:79" s="412" customFormat="1" ht="26.25" x14ac:dyDescent="0.55000000000000004">
      <c r="A359" s="356"/>
      <c r="B359" s="356" t="s">
        <v>8164</v>
      </c>
      <c r="C359" s="72"/>
      <c r="D359" s="977"/>
      <c r="E359" s="407"/>
      <c r="F359" s="407"/>
      <c r="G359" s="407"/>
      <c r="H359" s="46"/>
      <c r="I359" s="407"/>
      <c r="J359" s="407"/>
      <c r="K359" s="407"/>
      <c r="L359" s="507"/>
      <c r="M359" s="407"/>
      <c r="N359" s="407"/>
      <c r="O359" s="407"/>
      <c r="P359" s="507"/>
      <c r="Q359" s="507"/>
      <c r="R359" s="407"/>
      <c r="S359" s="507"/>
      <c r="T359" s="407"/>
      <c r="U359" s="407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16"/>
      <c r="BW359" s="415"/>
      <c r="BX359" s="415"/>
      <c r="BY359" s="415"/>
      <c r="BZ359" s="415"/>
      <c r="CA359" s="414"/>
    </row>
    <row r="360" spans="1:79" s="412" customFormat="1" ht="26.25" x14ac:dyDescent="0.55000000000000004">
      <c r="A360" s="356"/>
      <c r="B360" s="356" t="s">
        <v>8165</v>
      </c>
      <c r="C360" s="416"/>
      <c r="D360" s="978"/>
      <c r="E360" s="416"/>
      <c r="F360" s="416"/>
      <c r="G360" s="416"/>
      <c r="H360" s="416"/>
      <c r="I360" s="416"/>
      <c r="J360" s="416"/>
      <c r="K360" s="416"/>
      <c r="L360" s="416"/>
      <c r="M360" s="416"/>
      <c r="N360" s="416"/>
      <c r="O360" s="416"/>
      <c r="P360" s="416"/>
      <c r="Q360" s="416"/>
      <c r="R360" s="416"/>
      <c r="S360" s="416"/>
      <c r="T360" s="416"/>
      <c r="U360" s="416"/>
      <c r="V360" s="416"/>
      <c r="W360" s="416"/>
      <c r="X360" s="416"/>
      <c r="Y360" s="416"/>
      <c r="Z360" s="416"/>
      <c r="AA360" s="416"/>
      <c r="AB360" s="416"/>
      <c r="AC360" s="416"/>
      <c r="AD360" s="416"/>
      <c r="AE360" s="416"/>
      <c r="AF360" s="416"/>
      <c r="AG360" s="416"/>
      <c r="AH360" s="416"/>
      <c r="AI360" s="416"/>
      <c r="AJ360" s="416"/>
      <c r="AK360" s="416"/>
      <c r="AL360" s="416"/>
      <c r="AM360" s="416"/>
      <c r="AN360" s="416"/>
      <c r="AO360" s="416"/>
      <c r="AP360" s="416"/>
      <c r="AQ360" s="416"/>
      <c r="AR360" s="416"/>
      <c r="AS360" s="416"/>
      <c r="AT360" s="416"/>
      <c r="AU360" s="416"/>
      <c r="AV360" s="416"/>
      <c r="AW360" s="416"/>
      <c r="AX360" s="416"/>
      <c r="AY360" s="416"/>
      <c r="AZ360" s="416"/>
      <c r="BA360" s="416"/>
      <c r="BB360" s="416"/>
      <c r="BC360" s="416"/>
      <c r="BD360" s="416"/>
      <c r="BE360" s="416"/>
      <c r="BF360" s="416"/>
      <c r="BG360" s="416"/>
      <c r="BH360" s="416"/>
      <c r="BI360" s="416"/>
      <c r="BJ360" s="416"/>
      <c r="BK360" s="416"/>
      <c r="BL360" s="416"/>
      <c r="BM360" s="416"/>
      <c r="BN360" s="416"/>
      <c r="BO360" s="416"/>
      <c r="BP360" s="416"/>
      <c r="BQ360" s="416"/>
      <c r="BR360" s="416"/>
      <c r="BS360" s="416"/>
      <c r="BT360" s="416"/>
      <c r="BU360" s="416"/>
      <c r="BV360" s="416"/>
      <c r="BW360" s="415"/>
      <c r="BX360" s="415"/>
      <c r="BY360" s="415"/>
      <c r="BZ360" s="415"/>
      <c r="CA360" s="414"/>
    </row>
    <row r="361" spans="1:79" s="979" customFormat="1" ht="26.25" x14ac:dyDescent="0.55000000000000004">
      <c r="B361" s="356" t="s">
        <v>8166</v>
      </c>
      <c r="C361" s="981"/>
      <c r="D361" s="985"/>
      <c r="E361" s="981"/>
      <c r="F361" s="981"/>
      <c r="G361" s="981"/>
      <c r="H361" s="981"/>
      <c r="I361" s="981"/>
      <c r="J361" s="981"/>
      <c r="K361" s="981"/>
      <c r="L361" s="981"/>
      <c r="M361" s="981"/>
      <c r="N361" s="981"/>
      <c r="O361" s="981"/>
      <c r="P361" s="981"/>
      <c r="Q361" s="981"/>
      <c r="R361" s="981"/>
      <c r="S361" s="981"/>
      <c r="T361" s="981"/>
      <c r="U361" s="981"/>
      <c r="V361" s="981"/>
      <c r="W361" s="981"/>
      <c r="X361" s="981"/>
      <c r="Y361" s="981"/>
      <c r="Z361" s="981"/>
      <c r="AA361" s="981"/>
      <c r="AB361" s="981"/>
      <c r="AC361" s="981"/>
      <c r="AD361" s="981"/>
      <c r="AE361" s="981"/>
      <c r="AF361" s="981"/>
      <c r="AG361" s="981"/>
      <c r="AH361" s="981"/>
      <c r="AI361" s="981"/>
      <c r="AJ361" s="981"/>
      <c r="AK361" s="981"/>
      <c r="AL361" s="981"/>
      <c r="AM361" s="981"/>
      <c r="AN361" s="981"/>
      <c r="AO361" s="981"/>
      <c r="AP361" s="981"/>
      <c r="AQ361" s="981"/>
      <c r="AR361" s="981"/>
      <c r="AS361" s="981"/>
      <c r="AT361" s="981"/>
      <c r="AU361" s="981"/>
      <c r="AV361" s="981"/>
      <c r="AW361" s="981"/>
      <c r="AX361" s="981"/>
      <c r="AY361" s="981"/>
      <c r="AZ361" s="981"/>
      <c r="BA361" s="981"/>
      <c r="BB361" s="981"/>
      <c r="BC361" s="981"/>
      <c r="BD361" s="981"/>
      <c r="BE361" s="981"/>
      <c r="BF361" s="981"/>
      <c r="BG361" s="981"/>
      <c r="BH361" s="981"/>
      <c r="BI361" s="981"/>
      <c r="BJ361" s="981"/>
      <c r="BK361" s="981"/>
      <c r="BL361" s="981"/>
      <c r="BM361" s="981"/>
      <c r="BN361" s="981"/>
      <c r="BO361" s="981"/>
      <c r="BP361" s="981"/>
      <c r="BQ361" s="981"/>
      <c r="BR361" s="981"/>
      <c r="BS361" s="981"/>
      <c r="BT361" s="981"/>
      <c r="BU361" s="981"/>
      <c r="BV361" s="981"/>
      <c r="BW361" s="982"/>
      <c r="BX361" s="982"/>
      <c r="BY361" s="982"/>
      <c r="BZ361" s="982"/>
      <c r="CA361" s="983"/>
    </row>
    <row r="362" spans="1:79" s="979" customFormat="1" ht="26.25" x14ac:dyDescent="0.55000000000000004">
      <c r="A362" s="984"/>
      <c r="B362" s="356" t="s">
        <v>8167</v>
      </c>
      <c r="C362" s="981"/>
      <c r="D362" s="985"/>
      <c r="E362" s="981"/>
      <c r="F362" s="981"/>
      <c r="G362" s="981"/>
      <c r="H362" s="981"/>
      <c r="I362" s="981"/>
      <c r="J362" s="981"/>
      <c r="K362" s="981"/>
      <c r="L362" s="981"/>
      <c r="M362" s="981"/>
      <c r="N362" s="981"/>
      <c r="O362" s="981"/>
      <c r="P362" s="981"/>
      <c r="Q362" s="981"/>
      <c r="R362" s="981"/>
      <c r="S362" s="981"/>
      <c r="T362" s="981"/>
      <c r="U362" s="981"/>
      <c r="V362" s="981"/>
      <c r="W362" s="981"/>
      <c r="X362" s="981"/>
      <c r="Y362" s="981"/>
      <c r="Z362" s="981"/>
      <c r="AA362" s="981"/>
      <c r="AB362" s="981"/>
      <c r="AC362" s="981"/>
      <c r="AD362" s="981"/>
      <c r="AE362" s="981"/>
      <c r="AF362" s="981"/>
      <c r="AG362" s="981"/>
      <c r="AH362" s="981"/>
      <c r="AI362" s="981"/>
      <c r="AJ362" s="981"/>
      <c r="AK362" s="981"/>
      <c r="AL362" s="981"/>
      <c r="AM362" s="981"/>
      <c r="AN362" s="981"/>
      <c r="AO362" s="981"/>
      <c r="AP362" s="981"/>
      <c r="AQ362" s="981"/>
      <c r="AR362" s="981"/>
      <c r="AS362" s="981"/>
      <c r="AT362" s="981"/>
      <c r="AU362" s="981"/>
      <c r="AV362" s="981"/>
      <c r="AW362" s="981"/>
      <c r="AX362" s="981"/>
      <c r="AY362" s="981"/>
      <c r="AZ362" s="981"/>
      <c r="BA362" s="981"/>
      <c r="BB362" s="981"/>
      <c r="BC362" s="981"/>
      <c r="BD362" s="981"/>
      <c r="BE362" s="981"/>
      <c r="BF362" s="981"/>
      <c r="BG362" s="981"/>
      <c r="BH362" s="981"/>
      <c r="BI362" s="981"/>
      <c r="BJ362" s="981"/>
      <c r="BK362" s="981"/>
      <c r="BL362" s="981"/>
      <c r="BM362" s="981"/>
      <c r="BN362" s="981"/>
      <c r="BO362" s="981"/>
      <c r="BP362" s="981"/>
      <c r="BQ362" s="981"/>
      <c r="BR362" s="981"/>
      <c r="BS362" s="981"/>
      <c r="BT362" s="981"/>
      <c r="BU362" s="981"/>
      <c r="BV362" s="981"/>
      <c r="BW362" s="982"/>
      <c r="BX362" s="982"/>
      <c r="BY362" s="982"/>
      <c r="BZ362" s="982"/>
      <c r="CA362" s="983"/>
    </row>
    <row r="363" spans="1:79" s="979" customFormat="1" ht="26.25" x14ac:dyDescent="0.55000000000000004">
      <c r="A363" s="984"/>
      <c r="B363" s="980" t="s">
        <v>8168</v>
      </c>
      <c r="C363" s="981"/>
      <c r="D363" s="985"/>
      <c r="E363" s="981"/>
      <c r="F363" s="981"/>
      <c r="G363" s="981"/>
      <c r="H363" s="981"/>
      <c r="I363" s="981"/>
      <c r="J363" s="981"/>
      <c r="K363" s="981"/>
      <c r="L363" s="981"/>
      <c r="M363" s="981"/>
      <c r="N363" s="981"/>
      <c r="O363" s="981"/>
      <c r="P363" s="981"/>
      <c r="Q363" s="981"/>
      <c r="R363" s="981"/>
      <c r="S363" s="981"/>
      <c r="T363" s="981"/>
      <c r="U363" s="981"/>
      <c r="V363" s="981"/>
      <c r="W363" s="981"/>
      <c r="X363" s="981"/>
      <c r="Y363" s="981"/>
      <c r="Z363" s="981"/>
      <c r="AA363" s="981"/>
      <c r="AB363" s="981"/>
      <c r="AC363" s="981"/>
      <c r="AD363" s="981"/>
      <c r="AE363" s="981"/>
      <c r="AF363" s="981"/>
      <c r="AG363" s="981"/>
      <c r="AH363" s="981"/>
      <c r="AI363" s="981"/>
      <c r="AJ363" s="981"/>
      <c r="AK363" s="981"/>
      <c r="AL363" s="981"/>
      <c r="AM363" s="981"/>
      <c r="AN363" s="981"/>
      <c r="AO363" s="981"/>
      <c r="AP363" s="981"/>
      <c r="AQ363" s="981"/>
      <c r="AR363" s="981"/>
      <c r="AS363" s="981"/>
      <c r="AT363" s="981"/>
      <c r="AU363" s="981"/>
      <c r="AV363" s="981"/>
      <c r="AW363" s="981"/>
      <c r="AX363" s="981"/>
      <c r="AY363" s="981"/>
      <c r="AZ363" s="981"/>
      <c r="BA363" s="981"/>
      <c r="BB363" s="981"/>
      <c r="BC363" s="981"/>
      <c r="BD363" s="981"/>
      <c r="BE363" s="981"/>
      <c r="BF363" s="981"/>
      <c r="BG363" s="981"/>
      <c r="BH363" s="981"/>
      <c r="BI363" s="981"/>
      <c r="BJ363" s="981"/>
      <c r="BK363" s="981"/>
      <c r="BL363" s="981"/>
      <c r="BM363" s="981"/>
      <c r="BN363" s="981"/>
      <c r="BO363" s="981"/>
      <c r="BP363" s="981"/>
      <c r="BQ363" s="981"/>
      <c r="BR363" s="981"/>
      <c r="BS363" s="981"/>
      <c r="BT363" s="981"/>
      <c r="BU363" s="981"/>
      <c r="BV363" s="981"/>
      <c r="BW363" s="982"/>
      <c r="BX363" s="982"/>
      <c r="BY363" s="982"/>
      <c r="BZ363" s="982"/>
      <c r="CA363" s="983"/>
    </row>
    <row r="364" spans="1:79" s="979" customFormat="1" ht="26.25" x14ac:dyDescent="0.55000000000000004">
      <c r="B364" s="984" t="s">
        <v>8169</v>
      </c>
      <c r="C364" s="981"/>
      <c r="D364" s="985"/>
      <c r="E364" s="981"/>
      <c r="F364" s="981"/>
      <c r="G364" s="981"/>
      <c r="H364" s="981"/>
      <c r="I364" s="981"/>
      <c r="J364" s="981"/>
      <c r="K364" s="981"/>
      <c r="L364" s="981"/>
      <c r="M364" s="981"/>
      <c r="N364" s="981"/>
      <c r="O364" s="981"/>
      <c r="P364" s="981"/>
      <c r="Q364" s="981"/>
      <c r="R364" s="981"/>
      <c r="S364" s="981"/>
      <c r="T364" s="981"/>
      <c r="U364" s="981"/>
      <c r="V364" s="981"/>
      <c r="W364" s="981"/>
      <c r="X364" s="981"/>
      <c r="Y364" s="981"/>
      <c r="Z364" s="981"/>
      <c r="AA364" s="981"/>
      <c r="AB364" s="981"/>
      <c r="AC364" s="981"/>
      <c r="AD364" s="981"/>
      <c r="AE364" s="981"/>
      <c r="AF364" s="981"/>
      <c r="AG364" s="981"/>
      <c r="AH364" s="981"/>
      <c r="AI364" s="981"/>
      <c r="AJ364" s="981"/>
      <c r="AK364" s="981"/>
      <c r="AL364" s="981"/>
      <c r="AM364" s="981"/>
      <c r="AN364" s="981"/>
      <c r="AO364" s="981"/>
      <c r="AP364" s="981"/>
      <c r="AQ364" s="981"/>
      <c r="AR364" s="981"/>
      <c r="AS364" s="981"/>
      <c r="AT364" s="981"/>
      <c r="AU364" s="981"/>
      <c r="AV364" s="981"/>
      <c r="AW364" s="981"/>
      <c r="AX364" s="981"/>
      <c r="AY364" s="981"/>
      <c r="AZ364" s="981"/>
      <c r="BA364" s="981"/>
      <c r="BB364" s="981"/>
      <c r="BC364" s="981"/>
      <c r="BD364" s="981"/>
      <c r="BE364" s="981"/>
      <c r="BF364" s="981"/>
      <c r="BG364" s="981"/>
      <c r="BH364" s="981"/>
      <c r="BI364" s="981"/>
      <c r="BJ364" s="981"/>
      <c r="BK364" s="981"/>
      <c r="BL364" s="981"/>
      <c r="BM364" s="981"/>
      <c r="BN364" s="981"/>
      <c r="BO364" s="981"/>
      <c r="BP364" s="981"/>
      <c r="BQ364" s="981"/>
      <c r="BR364" s="981"/>
      <c r="BS364" s="981"/>
      <c r="BT364" s="981"/>
      <c r="BU364" s="981"/>
      <c r="BV364" s="981"/>
      <c r="BW364" s="982"/>
      <c r="BX364" s="982"/>
      <c r="BY364" s="982"/>
      <c r="BZ364" s="982"/>
      <c r="CA364" s="983"/>
    </row>
    <row r="365" spans="1:79" s="979" customFormat="1" ht="26.25" x14ac:dyDescent="0.55000000000000004">
      <c r="A365" s="984"/>
      <c r="B365" s="984" t="s">
        <v>8170</v>
      </c>
      <c r="C365" s="981"/>
      <c r="D365" s="985"/>
      <c r="E365" s="981"/>
      <c r="F365" s="981"/>
      <c r="G365" s="981"/>
      <c r="H365" s="981"/>
      <c r="I365" s="981"/>
      <c r="J365" s="981"/>
      <c r="K365" s="981"/>
      <c r="L365" s="981"/>
      <c r="M365" s="981"/>
      <c r="N365" s="981"/>
      <c r="O365" s="981"/>
      <c r="P365" s="981"/>
      <c r="Q365" s="981"/>
      <c r="R365" s="981"/>
      <c r="S365" s="981"/>
      <c r="T365" s="981"/>
      <c r="U365" s="981"/>
      <c r="V365" s="981"/>
      <c r="W365" s="981"/>
      <c r="X365" s="981"/>
      <c r="Y365" s="981"/>
      <c r="Z365" s="981"/>
      <c r="AA365" s="981"/>
      <c r="AB365" s="981"/>
      <c r="AC365" s="981"/>
      <c r="AD365" s="981"/>
      <c r="AE365" s="981"/>
      <c r="AF365" s="981"/>
      <c r="AG365" s="981"/>
      <c r="AH365" s="981"/>
      <c r="AI365" s="981"/>
      <c r="AJ365" s="981"/>
      <c r="AK365" s="981"/>
      <c r="AL365" s="981"/>
      <c r="AM365" s="981"/>
      <c r="AN365" s="981"/>
      <c r="AO365" s="981"/>
      <c r="AP365" s="981"/>
      <c r="AQ365" s="981"/>
      <c r="AR365" s="981"/>
      <c r="AS365" s="981"/>
      <c r="AT365" s="981"/>
      <c r="AU365" s="981"/>
      <c r="AV365" s="981"/>
      <c r="AW365" s="981"/>
      <c r="AX365" s="981"/>
      <c r="AY365" s="981"/>
      <c r="AZ365" s="981"/>
      <c r="BA365" s="981"/>
      <c r="BB365" s="981"/>
      <c r="BC365" s="981"/>
      <c r="BD365" s="981"/>
      <c r="BE365" s="981"/>
      <c r="BF365" s="981"/>
      <c r="BG365" s="981"/>
      <c r="BH365" s="981"/>
      <c r="BI365" s="981"/>
      <c r="BJ365" s="981"/>
      <c r="BK365" s="981"/>
      <c r="BL365" s="981"/>
      <c r="BM365" s="981"/>
      <c r="BN365" s="981"/>
      <c r="BO365" s="981"/>
      <c r="BP365" s="981"/>
      <c r="BQ365" s="981"/>
      <c r="BR365" s="981"/>
      <c r="BS365" s="981"/>
      <c r="BT365" s="981"/>
      <c r="BU365" s="981"/>
      <c r="BV365" s="981"/>
      <c r="BW365" s="982"/>
      <c r="BX365" s="982"/>
      <c r="BY365" s="982"/>
      <c r="BZ365" s="982"/>
      <c r="CA365" s="983"/>
    </row>
    <row r="366" spans="1:79" s="979" customFormat="1" ht="26.25" x14ac:dyDescent="0.55000000000000004">
      <c r="A366" s="984"/>
      <c r="B366" s="980" t="s">
        <v>7228</v>
      </c>
      <c r="C366" s="981"/>
      <c r="D366" s="985"/>
      <c r="E366" s="981"/>
      <c r="F366" s="981"/>
      <c r="G366" s="981"/>
      <c r="H366" s="981"/>
      <c r="I366" s="981"/>
      <c r="J366" s="981"/>
      <c r="K366" s="981"/>
      <c r="L366" s="981"/>
      <c r="M366" s="981"/>
      <c r="N366" s="981"/>
      <c r="O366" s="981"/>
      <c r="P366" s="981"/>
      <c r="Q366" s="981"/>
      <c r="R366" s="981"/>
      <c r="S366" s="981"/>
      <c r="T366" s="981"/>
      <c r="U366" s="981"/>
      <c r="V366" s="981"/>
      <c r="W366" s="981"/>
      <c r="X366" s="981"/>
      <c r="Y366" s="981"/>
      <c r="Z366" s="981"/>
      <c r="AA366" s="981"/>
      <c r="AB366" s="981"/>
      <c r="AC366" s="981"/>
      <c r="AD366" s="981"/>
      <c r="AE366" s="981"/>
      <c r="AF366" s="981"/>
      <c r="AG366" s="981"/>
      <c r="AH366" s="981"/>
      <c r="AI366" s="981"/>
      <c r="AJ366" s="981"/>
      <c r="AK366" s="981"/>
      <c r="AL366" s="981"/>
      <c r="AM366" s="981"/>
      <c r="AN366" s="981"/>
      <c r="AO366" s="981"/>
      <c r="AP366" s="981"/>
      <c r="AQ366" s="981"/>
      <c r="AR366" s="981"/>
      <c r="AS366" s="981"/>
      <c r="AT366" s="981"/>
      <c r="AU366" s="981"/>
      <c r="AV366" s="981"/>
      <c r="AW366" s="981"/>
      <c r="AX366" s="981"/>
      <c r="AY366" s="981"/>
      <c r="AZ366" s="981"/>
      <c r="BA366" s="981"/>
      <c r="BB366" s="981"/>
      <c r="BC366" s="981"/>
      <c r="BD366" s="981"/>
      <c r="BE366" s="981"/>
      <c r="BF366" s="981"/>
      <c r="BG366" s="981"/>
      <c r="BH366" s="981"/>
      <c r="BI366" s="981"/>
      <c r="BJ366" s="981"/>
      <c r="BK366" s="981"/>
      <c r="BL366" s="981"/>
      <c r="BM366" s="981"/>
      <c r="BN366" s="981"/>
      <c r="BO366" s="981"/>
      <c r="BP366" s="981"/>
      <c r="BQ366" s="981"/>
      <c r="BR366" s="981"/>
      <c r="BS366" s="981"/>
      <c r="BT366" s="981"/>
      <c r="BU366" s="981"/>
      <c r="BV366" s="981"/>
      <c r="BW366" s="982"/>
      <c r="BX366" s="982"/>
      <c r="BY366" s="982"/>
      <c r="BZ366" s="982"/>
      <c r="CA366" s="983"/>
    </row>
    <row r="367" spans="1:79" s="412" customFormat="1" ht="26.25" x14ac:dyDescent="0.55000000000000004">
      <c r="B367" s="984" t="s">
        <v>8171</v>
      </c>
      <c r="C367" s="416"/>
      <c r="D367" s="978"/>
      <c r="E367" s="416"/>
      <c r="F367" s="416"/>
      <c r="G367" s="416"/>
      <c r="H367" s="416"/>
      <c r="I367" s="416"/>
      <c r="J367" s="416"/>
      <c r="K367" s="416"/>
      <c r="L367" s="416"/>
      <c r="M367" s="416"/>
      <c r="N367" s="416"/>
      <c r="O367" s="416"/>
      <c r="P367" s="416"/>
      <c r="Q367" s="416"/>
      <c r="R367" s="416"/>
      <c r="S367" s="416"/>
      <c r="T367" s="416"/>
      <c r="U367" s="416"/>
      <c r="V367" s="416"/>
      <c r="W367" s="416"/>
      <c r="X367" s="416"/>
      <c r="Y367" s="416"/>
      <c r="Z367" s="416"/>
      <c r="AA367" s="416"/>
      <c r="AB367" s="416"/>
      <c r="AC367" s="416"/>
      <c r="AD367" s="416"/>
      <c r="AE367" s="416"/>
      <c r="AF367" s="416"/>
      <c r="AG367" s="416"/>
      <c r="AH367" s="416"/>
      <c r="AI367" s="416"/>
      <c r="AJ367" s="416"/>
      <c r="AK367" s="416"/>
      <c r="AL367" s="416"/>
      <c r="AM367" s="416"/>
      <c r="AN367" s="416"/>
      <c r="AO367" s="416"/>
      <c r="AP367" s="416"/>
      <c r="AQ367" s="416"/>
      <c r="AR367" s="416"/>
      <c r="AS367" s="416"/>
      <c r="AT367" s="416"/>
      <c r="AU367" s="416"/>
      <c r="AV367" s="416"/>
      <c r="AW367" s="416"/>
      <c r="AX367" s="416"/>
      <c r="AY367" s="416"/>
      <c r="AZ367" s="416"/>
      <c r="BA367" s="416"/>
      <c r="BB367" s="416"/>
      <c r="BC367" s="416"/>
      <c r="BD367" s="416"/>
      <c r="BE367" s="416"/>
      <c r="BF367" s="416"/>
      <c r="BG367" s="416"/>
      <c r="BH367" s="416"/>
      <c r="BI367" s="416"/>
      <c r="BJ367" s="416"/>
      <c r="BK367" s="416"/>
      <c r="BL367" s="416"/>
      <c r="BM367" s="416"/>
      <c r="BN367" s="416"/>
      <c r="BO367" s="416"/>
      <c r="BP367" s="416"/>
      <c r="BQ367" s="416"/>
      <c r="BR367" s="416"/>
      <c r="BS367" s="416"/>
      <c r="BT367" s="416"/>
      <c r="BU367" s="416"/>
      <c r="BV367" s="416"/>
      <c r="BW367" s="415"/>
      <c r="BX367" s="415"/>
      <c r="BY367" s="415"/>
      <c r="BZ367" s="415"/>
      <c r="CA367" s="414"/>
    </row>
    <row r="368" spans="1:79" s="412" customFormat="1" ht="26.25" x14ac:dyDescent="0.55000000000000004">
      <c r="B368" s="984" t="s">
        <v>8172</v>
      </c>
      <c r="C368" s="416"/>
      <c r="D368" s="978"/>
      <c r="E368" s="416"/>
      <c r="F368" s="416"/>
      <c r="G368" s="416"/>
      <c r="H368" s="416"/>
      <c r="I368" s="416"/>
      <c r="J368" s="416"/>
      <c r="K368" s="416"/>
      <c r="L368" s="416"/>
      <c r="M368" s="416"/>
      <c r="N368" s="416"/>
      <c r="O368" s="416"/>
      <c r="P368" s="416"/>
      <c r="Q368" s="416"/>
      <c r="R368" s="416"/>
      <c r="S368" s="416"/>
      <c r="T368" s="416"/>
      <c r="U368" s="416"/>
      <c r="V368" s="416"/>
      <c r="W368" s="416"/>
      <c r="X368" s="416"/>
      <c r="Y368" s="416"/>
      <c r="Z368" s="416"/>
      <c r="AA368" s="416"/>
      <c r="AB368" s="416"/>
      <c r="AC368" s="416"/>
      <c r="AD368" s="416"/>
      <c r="AE368" s="416"/>
      <c r="AF368" s="416"/>
      <c r="AG368" s="416"/>
      <c r="AH368" s="416"/>
      <c r="AI368" s="416"/>
      <c r="AJ368" s="416"/>
      <c r="AK368" s="416"/>
      <c r="AL368" s="416"/>
      <c r="AM368" s="416"/>
      <c r="AN368" s="416"/>
      <c r="AO368" s="416"/>
      <c r="AP368" s="416"/>
      <c r="AQ368" s="416"/>
      <c r="AR368" s="416"/>
      <c r="AS368" s="416"/>
      <c r="AT368" s="416"/>
      <c r="AU368" s="416"/>
      <c r="AV368" s="416"/>
      <c r="AW368" s="416"/>
      <c r="AX368" s="416"/>
      <c r="AY368" s="416"/>
      <c r="AZ368" s="416"/>
      <c r="BA368" s="416"/>
      <c r="BB368" s="416"/>
      <c r="BC368" s="416"/>
      <c r="BD368" s="416"/>
      <c r="BE368" s="416"/>
      <c r="BF368" s="416"/>
      <c r="BG368" s="416"/>
      <c r="BH368" s="416"/>
      <c r="BI368" s="416"/>
      <c r="BJ368" s="416"/>
      <c r="BK368" s="416"/>
      <c r="BL368" s="416"/>
      <c r="BM368" s="416"/>
      <c r="BN368" s="416"/>
      <c r="BO368" s="416"/>
      <c r="BP368" s="416"/>
      <c r="BQ368" s="416"/>
      <c r="BR368" s="416"/>
      <c r="BS368" s="416"/>
      <c r="BT368" s="416"/>
      <c r="BU368" s="416"/>
      <c r="BV368" s="416"/>
      <c r="BW368" s="415"/>
      <c r="BX368" s="415"/>
      <c r="BY368" s="415"/>
      <c r="BZ368" s="415"/>
      <c r="CA368" s="414"/>
    </row>
    <row r="369" spans="1:79" s="412" customFormat="1" ht="26.25" x14ac:dyDescent="0.55000000000000004">
      <c r="B369" s="356"/>
      <c r="C369" s="416"/>
      <c r="D369" s="978"/>
      <c r="E369" s="416"/>
      <c r="F369" s="416"/>
      <c r="G369" s="416"/>
      <c r="H369" s="416"/>
      <c r="I369" s="416"/>
      <c r="J369" s="416"/>
      <c r="K369" s="416"/>
      <c r="L369" s="416"/>
      <c r="M369" s="416"/>
      <c r="N369" s="416"/>
      <c r="O369" s="416"/>
      <c r="P369" s="416"/>
      <c r="Q369" s="416"/>
      <c r="R369" s="416"/>
      <c r="S369" s="416"/>
      <c r="T369" s="416"/>
      <c r="U369" s="416"/>
      <c r="V369" s="416"/>
      <c r="W369" s="416"/>
      <c r="X369" s="416"/>
      <c r="Y369" s="416"/>
      <c r="Z369" s="416"/>
      <c r="AA369" s="416"/>
      <c r="AB369" s="416"/>
      <c r="AC369" s="416"/>
      <c r="AD369" s="416"/>
      <c r="AE369" s="416"/>
      <c r="AF369" s="416"/>
      <c r="AG369" s="416"/>
      <c r="AH369" s="416"/>
      <c r="AI369" s="416"/>
      <c r="AJ369" s="416"/>
      <c r="AK369" s="416"/>
      <c r="AL369" s="416"/>
      <c r="AM369" s="416"/>
      <c r="AN369" s="416"/>
      <c r="AO369" s="416"/>
      <c r="AP369" s="416"/>
      <c r="AQ369" s="416"/>
      <c r="AR369" s="416"/>
      <c r="AS369" s="416"/>
      <c r="AT369" s="416"/>
      <c r="AU369" s="416"/>
      <c r="AV369" s="416"/>
      <c r="AW369" s="416"/>
      <c r="AX369" s="416"/>
      <c r="AY369" s="416"/>
      <c r="AZ369" s="416"/>
      <c r="BA369" s="416"/>
      <c r="BB369" s="416"/>
      <c r="BC369" s="416"/>
      <c r="BD369" s="416"/>
      <c r="BE369" s="416"/>
      <c r="BF369" s="416"/>
      <c r="BG369" s="416"/>
      <c r="BH369" s="416"/>
      <c r="BI369" s="416"/>
      <c r="BJ369" s="416"/>
      <c r="BK369" s="416"/>
      <c r="BL369" s="416"/>
      <c r="BM369" s="416"/>
      <c r="BN369" s="416"/>
      <c r="BO369" s="416"/>
      <c r="BP369" s="416"/>
      <c r="BQ369" s="416"/>
      <c r="BR369" s="416"/>
      <c r="BS369" s="416"/>
      <c r="BT369" s="416"/>
      <c r="BU369" s="416"/>
      <c r="BV369" s="416"/>
      <c r="BW369" s="415"/>
      <c r="BX369" s="415"/>
      <c r="BY369" s="415"/>
      <c r="BZ369" s="415"/>
      <c r="CA369" s="414"/>
    </row>
    <row r="370" spans="1:79" s="46" customFormat="1" ht="18.75" x14ac:dyDescent="0.4">
      <c r="A370" s="72"/>
      <c r="B370" s="72" t="s">
        <v>5550</v>
      </c>
      <c r="C370" s="854"/>
      <c r="D370" s="405"/>
      <c r="E370" s="407"/>
      <c r="F370" s="854"/>
      <c r="G370" s="969"/>
      <c r="H370" s="407"/>
      <c r="I370" s="407"/>
      <c r="J370" s="407"/>
      <c r="K370" s="407"/>
      <c r="L370" s="407"/>
    </row>
    <row r="371" spans="1:79" s="46" customFormat="1" ht="18.75" x14ac:dyDescent="0.4">
      <c r="A371" s="72"/>
      <c r="B371" s="72" t="s">
        <v>7707</v>
      </c>
      <c r="C371" s="854"/>
      <c r="D371" s="405"/>
      <c r="E371" s="407"/>
      <c r="F371" s="854"/>
      <c r="G371" s="969"/>
      <c r="H371" s="407"/>
      <c r="I371" s="407"/>
      <c r="J371" s="407"/>
      <c r="K371" s="407"/>
      <c r="L371" s="407"/>
    </row>
    <row r="372" spans="1:79" s="46" customFormat="1" ht="18.75" x14ac:dyDescent="0.4">
      <c r="A372" s="72"/>
      <c r="B372" s="72"/>
      <c r="C372" s="854"/>
      <c r="D372" s="405"/>
      <c r="E372" s="407"/>
      <c r="F372" s="854"/>
      <c r="G372" s="969"/>
      <c r="H372" s="407"/>
      <c r="I372" s="407"/>
      <c r="J372" s="407"/>
      <c r="K372" s="407"/>
      <c r="L372" s="407"/>
    </row>
    <row r="373" spans="1:79" s="745" customFormat="1" ht="18.75" x14ac:dyDescent="0.4">
      <c r="A373" s="744"/>
      <c r="B373" s="72"/>
      <c r="C373" s="855"/>
      <c r="D373" s="746"/>
      <c r="E373" s="747"/>
      <c r="F373" s="947"/>
      <c r="G373" s="971"/>
      <c r="H373" s="410"/>
      <c r="I373" s="410"/>
      <c r="J373" s="410"/>
      <c r="K373" s="748"/>
      <c r="L373" s="747"/>
      <c r="M373" s="748"/>
    </row>
    <row r="374" spans="1:79" s="749" customFormat="1" ht="18" x14ac:dyDescent="0.4">
      <c r="A374" s="744"/>
      <c r="B374" s="744" t="s">
        <v>8173</v>
      </c>
      <c r="C374" s="856"/>
      <c r="D374" s="750"/>
      <c r="E374" s="751"/>
      <c r="F374" s="948"/>
      <c r="G374" s="972"/>
      <c r="H374" s="411"/>
      <c r="I374" s="411"/>
      <c r="J374" s="411"/>
      <c r="K374" s="752"/>
      <c r="L374" s="751"/>
      <c r="M374" s="752"/>
    </row>
    <row r="375" spans="1:79" s="749" customFormat="1" ht="21" x14ac:dyDescent="0.4">
      <c r="A375" s="753"/>
      <c r="B375" s="744" t="s">
        <v>8174</v>
      </c>
      <c r="C375" s="856"/>
      <c r="D375" s="750"/>
      <c r="E375" s="754"/>
      <c r="F375" s="948"/>
      <c r="G375" s="972"/>
      <c r="H375" s="411"/>
      <c r="I375" s="411"/>
      <c r="J375" s="411"/>
      <c r="K375" s="752"/>
      <c r="L375" s="751"/>
      <c r="M375" s="752"/>
    </row>
    <row r="376" spans="1:79" ht="26.25" x14ac:dyDescent="0.55000000000000004">
      <c r="B376" s="36"/>
    </row>
  </sheetData>
  <mergeCells count="40">
    <mergeCell ref="A204:D204"/>
    <mergeCell ref="A210:D210"/>
    <mergeCell ref="A171:D171"/>
    <mergeCell ref="A175:D175"/>
    <mergeCell ref="A178:D178"/>
    <mergeCell ref="A182:D182"/>
    <mergeCell ref="A198:D198"/>
    <mergeCell ref="A160:D160"/>
    <mergeCell ref="A164:D164"/>
    <mergeCell ref="A1:L1"/>
    <mergeCell ref="A2:L2"/>
    <mergeCell ref="A3:L3"/>
    <mergeCell ref="A4:B6"/>
    <mergeCell ref="C4:C6"/>
    <mergeCell ref="D4:D6"/>
    <mergeCell ref="E4:E6"/>
    <mergeCell ref="F5:G6"/>
    <mergeCell ref="H5:H6"/>
    <mergeCell ref="F4:J4"/>
    <mergeCell ref="K4:K6"/>
    <mergeCell ref="I5:I6"/>
    <mergeCell ref="J5:J6"/>
    <mergeCell ref="A87:D87"/>
    <mergeCell ref="A91:D91"/>
    <mergeCell ref="A98:D98"/>
    <mergeCell ref="A133:D133"/>
    <mergeCell ref="A145:D145"/>
    <mergeCell ref="L5:L6"/>
    <mergeCell ref="A46:D46"/>
    <mergeCell ref="A50:D50"/>
    <mergeCell ref="A55:D55"/>
    <mergeCell ref="A70:D70"/>
    <mergeCell ref="A347:D347"/>
    <mergeCell ref="A351:D351"/>
    <mergeCell ref="A352:D352"/>
    <mergeCell ref="A218:D218"/>
    <mergeCell ref="A229:D229"/>
    <mergeCell ref="A259:D259"/>
    <mergeCell ref="A263:D263"/>
    <mergeCell ref="A268:D268"/>
  </mergeCells>
  <pageMargins left="0.7" right="0.7" top="0.75" bottom="0.75" header="0.3" footer="0.3"/>
  <pageSetup paperSize="9" scale="3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65"/>
  <sheetViews>
    <sheetView zoomScaleNormal="100" workbookViewId="0">
      <pane xSplit="2" ySplit="8" topLeftCell="BR58" activePane="bottomRight" state="frozen"/>
      <selection pane="topRight" activeCell="C1" sqref="C1"/>
      <selection pane="bottomLeft" activeCell="A9" sqref="A9"/>
      <selection pane="bottomRight" activeCell="CD31" sqref="CD31"/>
    </sheetView>
  </sheetViews>
  <sheetFormatPr defaultRowHeight="26.25" x14ac:dyDescent="0.55000000000000004"/>
  <cols>
    <col min="1" max="1" width="4.375" style="412" customWidth="1"/>
    <col min="2" max="2" width="51.37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bestFit="1" customWidth="1"/>
    <col min="22" max="23" width="12.625" style="416" customWidth="1"/>
    <col min="24" max="24" width="9.5" style="416" customWidth="1"/>
    <col min="25" max="25" width="10.125" style="416" bestFit="1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bestFit="1" customWidth="1"/>
    <col min="34" max="35" width="12.625" style="416" customWidth="1"/>
    <col min="36" max="36" width="7.25" style="416" customWidth="1"/>
    <col min="37" max="37" width="9.5" style="416" customWidth="1"/>
    <col min="38" max="38" width="10.125" style="416" bestFit="1" customWidth="1"/>
    <col min="39" max="39" width="0.375" style="416" customWidth="1"/>
    <col min="40" max="40" width="9.125" style="416" customWidth="1"/>
    <col min="41" max="42" width="12.625" style="416" customWidth="1"/>
    <col min="43" max="44" width="9.5" style="416" customWidth="1"/>
    <col min="45" max="45" width="0.375" style="416" customWidth="1"/>
    <col min="46" max="46" width="9.125" style="416" customWidth="1"/>
    <col min="47" max="48" width="12.625" style="416" customWidth="1"/>
    <col min="49" max="50" width="9.5" style="416" customWidth="1"/>
    <col min="51" max="51" width="0.375" style="416" customWidth="1"/>
    <col min="52" max="52" width="9.125" style="416" customWidth="1"/>
    <col min="53" max="54" width="12.625" style="416" customWidth="1"/>
    <col min="55" max="56" width="9.5" style="416" customWidth="1"/>
    <col min="57" max="57" width="0.375" style="416" customWidth="1"/>
    <col min="58" max="58" width="9.125" style="416" customWidth="1"/>
    <col min="59" max="60" width="12.625" style="416" customWidth="1"/>
    <col min="61" max="62" width="9.5" style="416" customWidth="1"/>
    <col min="63" max="63" width="0.375" style="416" customWidth="1"/>
    <col min="64" max="64" width="10.125" style="416" bestFit="1" customWidth="1"/>
    <col min="65" max="66" width="12.625" style="416" customWidth="1"/>
    <col min="67" max="67" width="9.5" style="416" customWidth="1"/>
    <col min="68" max="68" width="10.125" style="416" bestFit="1" customWidth="1"/>
    <col min="69" max="69" width="0.375" style="416" customWidth="1"/>
    <col min="70" max="70" width="10.125" style="416" bestFit="1" customWidth="1"/>
    <col min="71" max="72" width="12.625" style="416" customWidth="1"/>
    <col min="73" max="73" width="9.5" style="416" customWidth="1"/>
    <col min="74" max="74" width="10.125" style="416" bestFit="1" customWidth="1"/>
    <col min="75" max="75" width="0.375" style="416" customWidth="1"/>
    <col min="76" max="76" width="12.125" style="415" bestFit="1" customWidth="1"/>
    <col min="77" max="78" width="12.625" style="415" customWidth="1"/>
    <col min="79" max="79" width="7.125" style="415" customWidth="1"/>
    <col min="80" max="80" width="10.375" style="415" customWidth="1"/>
    <col min="81" max="81" width="11.625" style="414" bestFit="1" customWidth="1"/>
    <col min="82" max="82" width="5.125" style="412" bestFit="1" customWidth="1"/>
    <col min="83" max="256" width="9" style="412"/>
    <col min="257" max="257" width="4.375" style="412" customWidth="1"/>
    <col min="258" max="258" width="51.37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bestFit="1" customWidth="1"/>
    <col min="278" max="279" width="12.625" style="412" customWidth="1"/>
    <col min="280" max="280" width="9.5" style="412" customWidth="1"/>
    <col min="281" max="281" width="10.125" style="412" bestFit="1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bestFit="1" customWidth="1"/>
    <col min="290" max="291" width="12.625" style="412" customWidth="1"/>
    <col min="292" max="292" width="7.25" style="412" customWidth="1"/>
    <col min="293" max="293" width="9.5" style="412" customWidth="1"/>
    <col min="294" max="294" width="10.125" style="412" bestFit="1" customWidth="1"/>
    <col min="295" max="295" width="0.375" style="412" customWidth="1"/>
    <col min="296" max="296" width="9.125" style="412" customWidth="1"/>
    <col min="297" max="298" width="12.625" style="412" customWidth="1"/>
    <col min="299" max="300" width="9.5" style="412" customWidth="1"/>
    <col min="301" max="301" width="0.375" style="412" customWidth="1"/>
    <col min="302" max="302" width="9.125" style="412" customWidth="1"/>
    <col min="303" max="304" width="12.625" style="412" customWidth="1"/>
    <col min="305" max="306" width="9.5" style="412" customWidth="1"/>
    <col min="307" max="307" width="0.375" style="412" customWidth="1"/>
    <col min="308" max="308" width="9.125" style="412" customWidth="1"/>
    <col min="309" max="310" width="12.625" style="412" customWidth="1"/>
    <col min="311" max="312" width="9.5" style="412" customWidth="1"/>
    <col min="313" max="313" width="0.375" style="412" customWidth="1"/>
    <col min="314" max="314" width="9.125" style="412" customWidth="1"/>
    <col min="315" max="316" width="12.625" style="412" customWidth="1"/>
    <col min="317" max="318" width="9.5" style="412" customWidth="1"/>
    <col min="319" max="319" width="0.375" style="412" customWidth="1"/>
    <col min="320" max="320" width="10.125" style="412" bestFit="1" customWidth="1"/>
    <col min="321" max="322" width="12.625" style="412" customWidth="1"/>
    <col min="323" max="323" width="9.5" style="412" customWidth="1"/>
    <col min="324" max="324" width="10.125" style="412" bestFit="1" customWidth="1"/>
    <col min="325" max="325" width="0.375" style="412" customWidth="1"/>
    <col min="326" max="326" width="10.125" style="412" bestFit="1" customWidth="1"/>
    <col min="327" max="328" width="12.625" style="412" customWidth="1"/>
    <col min="329" max="329" width="9.5" style="412" customWidth="1"/>
    <col min="330" max="330" width="10.125" style="412" bestFit="1" customWidth="1"/>
    <col min="331" max="331" width="0.375" style="412" customWidth="1"/>
    <col min="332" max="332" width="12.125" style="412" bestFit="1" customWidth="1"/>
    <col min="333" max="334" width="12.625" style="412" customWidth="1"/>
    <col min="335" max="335" width="7.125" style="412" customWidth="1"/>
    <col min="336" max="336" width="10.375" style="412" customWidth="1"/>
    <col min="337" max="337" width="11.625" style="412" bestFit="1" customWidth="1"/>
    <col min="338" max="338" width="5.125" style="412" bestFit="1" customWidth="1"/>
    <col min="339" max="512" width="9" style="412"/>
    <col min="513" max="513" width="4.375" style="412" customWidth="1"/>
    <col min="514" max="514" width="51.37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bestFit="1" customWidth="1"/>
    <col min="534" max="535" width="12.625" style="412" customWidth="1"/>
    <col min="536" max="536" width="9.5" style="412" customWidth="1"/>
    <col min="537" max="537" width="10.125" style="412" bestFit="1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bestFit="1" customWidth="1"/>
    <col min="546" max="547" width="12.625" style="412" customWidth="1"/>
    <col min="548" max="548" width="7.25" style="412" customWidth="1"/>
    <col min="549" max="549" width="9.5" style="412" customWidth="1"/>
    <col min="550" max="550" width="10.125" style="412" bestFit="1" customWidth="1"/>
    <col min="551" max="551" width="0.375" style="412" customWidth="1"/>
    <col min="552" max="552" width="9.125" style="412" customWidth="1"/>
    <col min="553" max="554" width="12.625" style="412" customWidth="1"/>
    <col min="555" max="556" width="9.5" style="412" customWidth="1"/>
    <col min="557" max="557" width="0.375" style="412" customWidth="1"/>
    <col min="558" max="558" width="9.125" style="412" customWidth="1"/>
    <col min="559" max="560" width="12.625" style="412" customWidth="1"/>
    <col min="561" max="562" width="9.5" style="412" customWidth="1"/>
    <col min="563" max="563" width="0.375" style="412" customWidth="1"/>
    <col min="564" max="564" width="9.125" style="412" customWidth="1"/>
    <col min="565" max="566" width="12.625" style="412" customWidth="1"/>
    <col min="567" max="568" width="9.5" style="412" customWidth="1"/>
    <col min="569" max="569" width="0.375" style="412" customWidth="1"/>
    <col min="570" max="570" width="9.125" style="412" customWidth="1"/>
    <col min="571" max="572" width="12.625" style="412" customWidth="1"/>
    <col min="573" max="574" width="9.5" style="412" customWidth="1"/>
    <col min="575" max="575" width="0.375" style="412" customWidth="1"/>
    <col min="576" max="576" width="10.125" style="412" bestFit="1" customWidth="1"/>
    <col min="577" max="578" width="12.625" style="412" customWidth="1"/>
    <col min="579" max="579" width="9.5" style="412" customWidth="1"/>
    <col min="580" max="580" width="10.125" style="412" bestFit="1" customWidth="1"/>
    <col min="581" max="581" width="0.375" style="412" customWidth="1"/>
    <col min="582" max="582" width="10.125" style="412" bestFit="1" customWidth="1"/>
    <col min="583" max="584" width="12.625" style="412" customWidth="1"/>
    <col min="585" max="585" width="9.5" style="412" customWidth="1"/>
    <col min="586" max="586" width="10.125" style="412" bestFit="1" customWidth="1"/>
    <col min="587" max="587" width="0.375" style="412" customWidth="1"/>
    <col min="588" max="588" width="12.125" style="412" bestFit="1" customWidth="1"/>
    <col min="589" max="590" width="12.625" style="412" customWidth="1"/>
    <col min="591" max="591" width="7.125" style="412" customWidth="1"/>
    <col min="592" max="592" width="10.375" style="412" customWidth="1"/>
    <col min="593" max="593" width="11.625" style="412" bestFit="1" customWidth="1"/>
    <col min="594" max="594" width="5.125" style="412" bestFit="1" customWidth="1"/>
    <col min="595" max="768" width="9" style="412"/>
    <col min="769" max="769" width="4.375" style="412" customWidth="1"/>
    <col min="770" max="770" width="51.37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bestFit="1" customWidth="1"/>
    <col min="790" max="791" width="12.625" style="412" customWidth="1"/>
    <col min="792" max="792" width="9.5" style="412" customWidth="1"/>
    <col min="793" max="793" width="10.125" style="412" bestFit="1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bestFit="1" customWidth="1"/>
    <col min="802" max="803" width="12.625" style="412" customWidth="1"/>
    <col min="804" max="804" width="7.25" style="412" customWidth="1"/>
    <col min="805" max="805" width="9.5" style="412" customWidth="1"/>
    <col min="806" max="806" width="10.125" style="412" bestFit="1" customWidth="1"/>
    <col min="807" max="807" width="0.375" style="412" customWidth="1"/>
    <col min="808" max="808" width="9.125" style="412" customWidth="1"/>
    <col min="809" max="810" width="12.625" style="412" customWidth="1"/>
    <col min="811" max="812" width="9.5" style="412" customWidth="1"/>
    <col min="813" max="813" width="0.375" style="412" customWidth="1"/>
    <col min="814" max="814" width="9.125" style="412" customWidth="1"/>
    <col min="815" max="816" width="12.625" style="412" customWidth="1"/>
    <col min="817" max="818" width="9.5" style="412" customWidth="1"/>
    <col min="819" max="819" width="0.375" style="412" customWidth="1"/>
    <col min="820" max="820" width="9.125" style="412" customWidth="1"/>
    <col min="821" max="822" width="12.625" style="412" customWidth="1"/>
    <col min="823" max="824" width="9.5" style="412" customWidth="1"/>
    <col min="825" max="825" width="0.375" style="412" customWidth="1"/>
    <col min="826" max="826" width="9.125" style="412" customWidth="1"/>
    <col min="827" max="828" width="12.625" style="412" customWidth="1"/>
    <col min="829" max="830" width="9.5" style="412" customWidth="1"/>
    <col min="831" max="831" width="0.375" style="412" customWidth="1"/>
    <col min="832" max="832" width="10.125" style="412" bestFit="1" customWidth="1"/>
    <col min="833" max="834" width="12.625" style="412" customWidth="1"/>
    <col min="835" max="835" width="9.5" style="412" customWidth="1"/>
    <col min="836" max="836" width="10.125" style="412" bestFit="1" customWidth="1"/>
    <col min="837" max="837" width="0.375" style="412" customWidth="1"/>
    <col min="838" max="838" width="10.125" style="412" bestFit="1" customWidth="1"/>
    <col min="839" max="840" width="12.625" style="412" customWidth="1"/>
    <col min="841" max="841" width="9.5" style="412" customWidth="1"/>
    <col min="842" max="842" width="10.125" style="412" bestFit="1" customWidth="1"/>
    <col min="843" max="843" width="0.375" style="412" customWidth="1"/>
    <col min="844" max="844" width="12.125" style="412" bestFit="1" customWidth="1"/>
    <col min="845" max="846" width="12.625" style="412" customWidth="1"/>
    <col min="847" max="847" width="7.125" style="412" customWidth="1"/>
    <col min="848" max="848" width="10.375" style="412" customWidth="1"/>
    <col min="849" max="849" width="11.625" style="412" bestFit="1" customWidth="1"/>
    <col min="850" max="850" width="5.125" style="412" bestFit="1" customWidth="1"/>
    <col min="851" max="1024" width="9" style="412"/>
    <col min="1025" max="1025" width="4.375" style="412" customWidth="1"/>
    <col min="1026" max="1026" width="51.37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bestFit="1" customWidth="1"/>
    <col min="1046" max="1047" width="12.625" style="412" customWidth="1"/>
    <col min="1048" max="1048" width="9.5" style="412" customWidth="1"/>
    <col min="1049" max="1049" width="10.125" style="412" bestFit="1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bestFit="1" customWidth="1"/>
    <col min="1058" max="1059" width="12.625" style="412" customWidth="1"/>
    <col min="1060" max="1060" width="7.25" style="412" customWidth="1"/>
    <col min="1061" max="1061" width="9.5" style="412" customWidth="1"/>
    <col min="1062" max="1062" width="10.125" style="412" bestFit="1" customWidth="1"/>
    <col min="1063" max="1063" width="0.375" style="412" customWidth="1"/>
    <col min="1064" max="1064" width="9.125" style="412" customWidth="1"/>
    <col min="1065" max="1066" width="12.625" style="412" customWidth="1"/>
    <col min="1067" max="1068" width="9.5" style="412" customWidth="1"/>
    <col min="1069" max="1069" width="0.375" style="412" customWidth="1"/>
    <col min="1070" max="1070" width="9.125" style="412" customWidth="1"/>
    <col min="1071" max="1072" width="12.625" style="412" customWidth="1"/>
    <col min="1073" max="1074" width="9.5" style="412" customWidth="1"/>
    <col min="1075" max="1075" width="0.375" style="412" customWidth="1"/>
    <col min="1076" max="1076" width="9.125" style="412" customWidth="1"/>
    <col min="1077" max="1078" width="12.625" style="412" customWidth="1"/>
    <col min="1079" max="1080" width="9.5" style="412" customWidth="1"/>
    <col min="1081" max="1081" width="0.375" style="412" customWidth="1"/>
    <col min="1082" max="1082" width="9.125" style="412" customWidth="1"/>
    <col min="1083" max="1084" width="12.625" style="412" customWidth="1"/>
    <col min="1085" max="1086" width="9.5" style="412" customWidth="1"/>
    <col min="1087" max="1087" width="0.375" style="412" customWidth="1"/>
    <col min="1088" max="1088" width="10.125" style="412" bestFit="1" customWidth="1"/>
    <col min="1089" max="1090" width="12.625" style="412" customWidth="1"/>
    <col min="1091" max="1091" width="9.5" style="412" customWidth="1"/>
    <col min="1092" max="1092" width="10.125" style="412" bestFit="1" customWidth="1"/>
    <col min="1093" max="1093" width="0.375" style="412" customWidth="1"/>
    <col min="1094" max="1094" width="10.125" style="412" bestFit="1" customWidth="1"/>
    <col min="1095" max="1096" width="12.625" style="412" customWidth="1"/>
    <col min="1097" max="1097" width="9.5" style="412" customWidth="1"/>
    <col min="1098" max="1098" width="10.125" style="412" bestFit="1" customWidth="1"/>
    <col min="1099" max="1099" width="0.375" style="412" customWidth="1"/>
    <col min="1100" max="1100" width="12.125" style="412" bestFit="1" customWidth="1"/>
    <col min="1101" max="1102" width="12.625" style="412" customWidth="1"/>
    <col min="1103" max="1103" width="7.125" style="412" customWidth="1"/>
    <col min="1104" max="1104" width="10.375" style="412" customWidth="1"/>
    <col min="1105" max="1105" width="11.625" style="412" bestFit="1" customWidth="1"/>
    <col min="1106" max="1106" width="5.125" style="412" bestFit="1" customWidth="1"/>
    <col min="1107" max="1280" width="9" style="412"/>
    <col min="1281" max="1281" width="4.375" style="412" customWidth="1"/>
    <col min="1282" max="1282" width="51.37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bestFit="1" customWidth="1"/>
    <col min="1302" max="1303" width="12.625" style="412" customWidth="1"/>
    <col min="1304" max="1304" width="9.5" style="412" customWidth="1"/>
    <col min="1305" max="1305" width="10.125" style="412" bestFit="1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bestFit="1" customWidth="1"/>
    <col min="1314" max="1315" width="12.625" style="412" customWidth="1"/>
    <col min="1316" max="1316" width="7.25" style="412" customWidth="1"/>
    <col min="1317" max="1317" width="9.5" style="412" customWidth="1"/>
    <col min="1318" max="1318" width="10.125" style="412" bestFit="1" customWidth="1"/>
    <col min="1319" max="1319" width="0.375" style="412" customWidth="1"/>
    <col min="1320" max="1320" width="9.125" style="412" customWidth="1"/>
    <col min="1321" max="1322" width="12.625" style="412" customWidth="1"/>
    <col min="1323" max="1324" width="9.5" style="412" customWidth="1"/>
    <col min="1325" max="1325" width="0.375" style="412" customWidth="1"/>
    <col min="1326" max="1326" width="9.125" style="412" customWidth="1"/>
    <col min="1327" max="1328" width="12.625" style="412" customWidth="1"/>
    <col min="1329" max="1330" width="9.5" style="412" customWidth="1"/>
    <col min="1331" max="1331" width="0.375" style="412" customWidth="1"/>
    <col min="1332" max="1332" width="9.125" style="412" customWidth="1"/>
    <col min="1333" max="1334" width="12.625" style="412" customWidth="1"/>
    <col min="1335" max="1336" width="9.5" style="412" customWidth="1"/>
    <col min="1337" max="1337" width="0.375" style="412" customWidth="1"/>
    <col min="1338" max="1338" width="9.125" style="412" customWidth="1"/>
    <col min="1339" max="1340" width="12.625" style="412" customWidth="1"/>
    <col min="1341" max="1342" width="9.5" style="412" customWidth="1"/>
    <col min="1343" max="1343" width="0.375" style="412" customWidth="1"/>
    <col min="1344" max="1344" width="10.125" style="412" bestFit="1" customWidth="1"/>
    <col min="1345" max="1346" width="12.625" style="412" customWidth="1"/>
    <col min="1347" max="1347" width="9.5" style="412" customWidth="1"/>
    <col min="1348" max="1348" width="10.125" style="412" bestFit="1" customWidth="1"/>
    <col min="1349" max="1349" width="0.375" style="412" customWidth="1"/>
    <col min="1350" max="1350" width="10.125" style="412" bestFit="1" customWidth="1"/>
    <col min="1351" max="1352" width="12.625" style="412" customWidth="1"/>
    <col min="1353" max="1353" width="9.5" style="412" customWidth="1"/>
    <col min="1354" max="1354" width="10.125" style="412" bestFit="1" customWidth="1"/>
    <col min="1355" max="1355" width="0.375" style="412" customWidth="1"/>
    <col min="1356" max="1356" width="12.125" style="412" bestFit="1" customWidth="1"/>
    <col min="1357" max="1358" width="12.625" style="412" customWidth="1"/>
    <col min="1359" max="1359" width="7.125" style="412" customWidth="1"/>
    <col min="1360" max="1360" width="10.375" style="412" customWidth="1"/>
    <col min="1361" max="1361" width="11.625" style="412" bestFit="1" customWidth="1"/>
    <col min="1362" max="1362" width="5.125" style="412" bestFit="1" customWidth="1"/>
    <col min="1363" max="1536" width="9" style="412"/>
    <col min="1537" max="1537" width="4.375" style="412" customWidth="1"/>
    <col min="1538" max="1538" width="51.37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bestFit="1" customWidth="1"/>
    <col min="1558" max="1559" width="12.625" style="412" customWidth="1"/>
    <col min="1560" max="1560" width="9.5" style="412" customWidth="1"/>
    <col min="1561" max="1561" width="10.125" style="412" bestFit="1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bestFit="1" customWidth="1"/>
    <col min="1570" max="1571" width="12.625" style="412" customWidth="1"/>
    <col min="1572" max="1572" width="7.25" style="412" customWidth="1"/>
    <col min="1573" max="1573" width="9.5" style="412" customWidth="1"/>
    <col min="1574" max="1574" width="10.125" style="412" bestFit="1" customWidth="1"/>
    <col min="1575" max="1575" width="0.375" style="412" customWidth="1"/>
    <col min="1576" max="1576" width="9.125" style="412" customWidth="1"/>
    <col min="1577" max="1578" width="12.625" style="412" customWidth="1"/>
    <col min="1579" max="1580" width="9.5" style="412" customWidth="1"/>
    <col min="1581" max="1581" width="0.375" style="412" customWidth="1"/>
    <col min="1582" max="1582" width="9.125" style="412" customWidth="1"/>
    <col min="1583" max="1584" width="12.625" style="412" customWidth="1"/>
    <col min="1585" max="1586" width="9.5" style="412" customWidth="1"/>
    <col min="1587" max="1587" width="0.375" style="412" customWidth="1"/>
    <col min="1588" max="1588" width="9.125" style="412" customWidth="1"/>
    <col min="1589" max="1590" width="12.625" style="412" customWidth="1"/>
    <col min="1591" max="1592" width="9.5" style="412" customWidth="1"/>
    <col min="1593" max="1593" width="0.375" style="412" customWidth="1"/>
    <col min="1594" max="1594" width="9.125" style="412" customWidth="1"/>
    <col min="1595" max="1596" width="12.625" style="412" customWidth="1"/>
    <col min="1597" max="1598" width="9.5" style="412" customWidth="1"/>
    <col min="1599" max="1599" width="0.375" style="412" customWidth="1"/>
    <col min="1600" max="1600" width="10.125" style="412" bestFit="1" customWidth="1"/>
    <col min="1601" max="1602" width="12.625" style="412" customWidth="1"/>
    <col min="1603" max="1603" width="9.5" style="412" customWidth="1"/>
    <col min="1604" max="1604" width="10.125" style="412" bestFit="1" customWidth="1"/>
    <col min="1605" max="1605" width="0.375" style="412" customWidth="1"/>
    <col min="1606" max="1606" width="10.125" style="412" bestFit="1" customWidth="1"/>
    <col min="1607" max="1608" width="12.625" style="412" customWidth="1"/>
    <col min="1609" max="1609" width="9.5" style="412" customWidth="1"/>
    <col min="1610" max="1610" width="10.125" style="412" bestFit="1" customWidth="1"/>
    <col min="1611" max="1611" width="0.375" style="412" customWidth="1"/>
    <col min="1612" max="1612" width="12.125" style="412" bestFit="1" customWidth="1"/>
    <col min="1613" max="1614" width="12.625" style="412" customWidth="1"/>
    <col min="1615" max="1615" width="7.125" style="412" customWidth="1"/>
    <col min="1616" max="1616" width="10.375" style="412" customWidth="1"/>
    <col min="1617" max="1617" width="11.625" style="412" bestFit="1" customWidth="1"/>
    <col min="1618" max="1618" width="5.125" style="412" bestFit="1" customWidth="1"/>
    <col min="1619" max="1792" width="9" style="412"/>
    <col min="1793" max="1793" width="4.375" style="412" customWidth="1"/>
    <col min="1794" max="1794" width="51.37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bestFit="1" customWidth="1"/>
    <col min="1814" max="1815" width="12.625" style="412" customWidth="1"/>
    <col min="1816" max="1816" width="9.5" style="412" customWidth="1"/>
    <col min="1817" max="1817" width="10.125" style="412" bestFit="1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bestFit="1" customWidth="1"/>
    <col min="1826" max="1827" width="12.625" style="412" customWidth="1"/>
    <col min="1828" max="1828" width="7.25" style="412" customWidth="1"/>
    <col min="1829" max="1829" width="9.5" style="412" customWidth="1"/>
    <col min="1830" max="1830" width="10.125" style="412" bestFit="1" customWidth="1"/>
    <col min="1831" max="1831" width="0.375" style="412" customWidth="1"/>
    <col min="1832" max="1832" width="9.125" style="412" customWidth="1"/>
    <col min="1833" max="1834" width="12.625" style="412" customWidth="1"/>
    <col min="1835" max="1836" width="9.5" style="412" customWidth="1"/>
    <col min="1837" max="1837" width="0.375" style="412" customWidth="1"/>
    <col min="1838" max="1838" width="9.125" style="412" customWidth="1"/>
    <col min="1839" max="1840" width="12.625" style="412" customWidth="1"/>
    <col min="1841" max="1842" width="9.5" style="412" customWidth="1"/>
    <col min="1843" max="1843" width="0.375" style="412" customWidth="1"/>
    <col min="1844" max="1844" width="9.125" style="412" customWidth="1"/>
    <col min="1845" max="1846" width="12.625" style="412" customWidth="1"/>
    <col min="1847" max="1848" width="9.5" style="412" customWidth="1"/>
    <col min="1849" max="1849" width="0.375" style="412" customWidth="1"/>
    <col min="1850" max="1850" width="9.125" style="412" customWidth="1"/>
    <col min="1851" max="1852" width="12.625" style="412" customWidth="1"/>
    <col min="1853" max="1854" width="9.5" style="412" customWidth="1"/>
    <col min="1855" max="1855" width="0.375" style="412" customWidth="1"/>
    <col min="1856" max="1856" width="10.125" style="412" bestFit="1" customWidth="1"/>
    <col min="1857" max="1858" width="12.625" style="412" customWidth="1"/>
    <col min="1859" max="1859" width="9.5" style="412" customWidth="1"/>
    <col min="1860" max="1860" width="10.125" style="412" bestFit="1" customWidth="1"/>
    <col min="1861" max="1861" width="0.375" style="412" customWidth="1"/>
    <col min="1862" max="1862" width="10.125" style="412" bestFit="1" customWidth="1"/>
    <col min="1863" max="1864" width="12.625" style="412" customWidth="1"/>
    <col min="1865" max="1865" width="9.5" style="412" customWidth="1"/>
    <col min="1866" max="1866" width="10.125" style="412" bestFit="1" customWidth="1"/>
    <col min="1867" max="1867" width="0.375" style="412" customWidth="1"/>
    <col min="1868" max="1868" width="12.125" style="412" bestFit="1" customWidth="1"/>
    <col min="1869" max="1870" width="12.625" style="412" customWidth="1"/>
    <col min="1871" max="1871" width="7.125" style="412" customWidth="1"/>
    <col min="1872" max="1872" width="10.375" style="412" customWidth="1"/>
    <col min="1873" max="1873" width="11.625" style="412" bestFit="1" customWidth="1"/>
    <col min="1874" max="1874" width="5.125" style="412" bestFit="1" customWidth="1"/>
    <col min="1875" max="2048" width="9" style="412"/>
    <col min="2049" max="2049" width="4.375" style="412" customWidth="1"/>
    <col min="2050" max="2050" width="51.37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bestFit="1" customWidth="1"/>
    <col min="2070" max="2071" width="12.625" style="412" customWidth="1"/>
    <col min="2072" max="2072" width="9.5" style="412" customWidth="1"/>
    <col min="2073" max="2073" width="10.125" style="412" bestFit="1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bestFit="1" customWidth="1"/>
    <col min="2082" max="2083" width="12.625" style="412" customWidth="1"/>
    <col min="2084" max="2084" width="7.25" style="412" customWidth="1"/>
    <col min="2085" max="2085" width="9.5" style="412" customWidth="1"/>
    <col min="2086" max="2086" width="10.125" style="412" bestFit="1" customWidth="1"/>
    <col min="2087" max="2087" width="0.375" style="412" customWidth="1"/>
    <col min="2088" max="2088" width="9.125" style="412" customWidth="1"/>
    <col min="2089" max="2090" width="12.625" style="412" customWidth="1"/>
    <col min="2091" max="2092" width="9.5" style="412" customWidth="1"/>
    <col min="2093" max="2093" width="0.375" style="412" customWidth="1"/>
    <col min="2094" max="2094" width="9.125" style="412" customWidth="1"/>
    <col min="2095" max="2096" width="12.625" style="412" customWidth="1"/>
    <col min="2097" max="2098" width="9.5" style="412" customWidth="1"/>
    <col min="2099" max="2099" width="0.375" style="412" customWidth="1"/>
    <col min="2100" max="2100" width="9.125" style="412" customWidth="1"/>
    <col min="2101" max="2102" width="12.625" style="412" customWidth="1"/>
    <col min="2103" max="2104" width="9.5" style="412" customWidth="1"/>
    <col min="2105" max="2105" width="0.375" style="412" customWidth="1"/>
    <col min="2106" max="2106" width="9.125" style="412" customWidth="1"/>
    <col min="2107" max="2108" width="12.625" style="412" customWidth="1"/>
    <col min="2109" max="2110" width="9.5" style="412" customWidth="1"/>
    <col min="2111" max="2111" width="0.375" style="412" customWidth="1"/>
    <col min="2112" max="2112" width="10.125" style="412" bestFit="1" customWidth="1"/>
    <col min="2113" max="2114" width="12.625" style="412" customWidth="1"/>
    <col min="2115" max="2115" width="9.5" style="412" customWidth="1"/>
    <col min="2116" max="2116" width="10.125" style="412" bestFit="1" customWidth="1"/>
    <col min="2117" max="2117" width="0.375" style="412" customWidth="1"/>
    <col min="2118" max="2118" width="10.125" style="412" bestFit="1" customWidth="1"/>
    <col min="2119" max="2120" width="12.625" style="412" customWidth="1"/>
    <col min="2121" max="2121" width="9.5" style="412" customWidth="1"/>
    <col min="2122" max="2122" width="10.125" style="412" bestFit="1" customWidth="1"/>
    <col min="2123" max="2123" width="0.375" style="412" customWidth="1"/>
    <col min="2124" max="2124" width="12.125" style="412" bestFit="1" customWidth="1"/>
    <col min="2125" max="2126" width="12.625" style="412" customWidth="1"/>
    <col min="2127" max="2127" width="7.125" style="412" customWidth="1"/>
    <col min="2128" max="2128" width="10.375" style="412" customWidth="1"/>
    <col min="2129" max="2129" width="11.625" style="412" bestFit="1" customWidth="1"/>
    <col min="2130" max="2130" width="5.125" style="412" bestFit="1" customWidth="1"/>
    <col min="2131" max="2304" width="9" style="412"/>
    <col min="2305" max="2305" width="4.375" style="412" customWidth="1"/>
    <col min="2306" max="2306" width="51.37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bestFit="1" customWidth="1"/>
    <col min="2326" max="2327" width="12.625" style="412" customWidth="1"/>
    <col min="2328" max="2328" width="9.5" style="412" customWidth="1"/>
    <col min="2329" max="2329" width="10.125" style="412" bestFit="1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bestFit="1" customWidth="1"/>
    <col min="2338" max="2339" width="12.625" style="412" customWidth="1"/>
    <col min="2340" max="2340" width="7.25" style="412" customWidth="1"/>
    <col min="2341" max="2341" width="9.5" style="412" customWidth="1"/>
    <col min="2342" max="2342" width="10.125" style="412" bestFit="1" customWidth="1"/>
    <col min="2343" max="2343" width="0.375" style="412" customWidth="1"/>
    <col min="2344" max="2344" width="9.125" style="412" customWidth="1"/>
    <col min="2345" max="2346" width="12.625" style="412" customWidth="1"/>
    <col min="2347" max="2348" width="9.5" style="412" customWidth="1"/>
    <col min="2349" max="2349" width="0.375" style="412" customWidth="1"/>
    <col min="2350" max="2350" width="9.125" style="412" customWidth="1"/>
    <col min="2351" max="2352" width="12.625" style="412" customWidth="1"/>
    <col min="2353" max="2354" width="9.5" style="412" customWidth="1"/>
    <col min="2355" max="2355" width="0.375" style="412" customWidth="1"/>
    <col min="2356" max="2356" width="9.125" style="412" customWidth="1"/>
    <col min="2357" max="2358" width="12.625" style="412" customWidth="1"/>
    <col min="2359" max="2360" width="9.5" style="412" customWidth="1"/>
    <col min="2361" max="2361" width="0.375" style="412" customWidth="1"/>
    <col min="2362" max="2362" width="9.125" style="412" customWidth="1"/>
    <col min="2363" max="2364" width="12.625" style="412" customWidth="1"/>
    <col min="2365" max="2366" width="9.5" style="412" customWidth="1"/>
    <col min="2367" max="2367" width="0.375" style="412" customWidth="1"/>
    <col min="2368" max="2368" width="10.125" style="412" bestFit="1" customWidth="1"/>
    <col min="2369" max="2370" width="12.625" style="412" customWidth="1"/>
    <col min="2371" max="2371" width="9.5" style="412" customWidth="1"/>
    <col min="2372" max="2372" width="10.125" style="412" bestFit="1" customWidth="1"/>
    <col min="2373" max="2373" width="0.375" style="412" customWidth="1"/>
    <col min="2374" max="2374" width="10.125" style="412" bestFit="1" customWidth="1"/>
    <col min="2375" max="2376" width="12.625" style="412" customWidth="1"/>
    <col min="2377" max="2377" width="9.5" style="412" customWidth="1"/>
    <col min="2378" max="2378" width="10.125" style="412" bestFit="1" customWidth="1"/>
    <col min="2379" max="2379" width="0.375" style="412" customWidth="1"/>
    <col min="2380" max="2380" width="12.125" style="412" bestFit="1" customWidth="1"/>
    <col min="2381" max="2382" width="12.625" style="412" customWidth="1"/>
    <col min="2383" max="2383" width="7.125" style="412" customWidth="1"/>
    <col min="2384" max="2384" width="10.375" style="412" customWidth="1"/>
    <col min="2385" max="2385" width="11.625" style="412" bestFit="1" customWidth="1"/>
    <col min="2386" max="2386" width="5.125" style="412" bestFit="1" customWidth="1"/>
    <col min="2387" max="2560" width="9" style="412"/>
    <col min="2561" max="2561" width="4.375" style="412" customWidth="1"/>
    <col min="2562" max="2562" width="51.37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bestFit="1" customWidth="1"/>
    <col min="2582" max="2583" width="12.625" style="412" customWidth="1"/>
    <col min="2584" max="2584" width="9.5" style="412" customWidth="1"/>
    <col min="2585" max="2585" width="10.125" style="412" bestFit="1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bestFit="1" customWidth="1"/>
    <col min="2594" max="2595" width="12.625" style="412" customWidth="1"/>
    <col min="2596" max="2596" width="7.25" style="412" customWidth="1"/>
    <col min="2597" max="2597" width="9.5" style="412" customWidth="1"/>
    <col min="2598" max="2598" width="10.125" style="412" bestFit="1" customWidth="1"/>
    <col min="2599" max="2599" width="0.375" style="412" customWidth="1"/>
    <col min="2600" max="2600" width="9.125" style="412" customWidth="1"/>
    <col min="2601" max="2602" width="12.625" style="412" customWidth="1"/>
    <col min="2603" max="2604" width="9.5" style="412" customWidth="1"/>
    <col min="2605" max="2605" width="0.375" style="412" customWidth="1"/>
    <col min="2606" max="2606" width="9.125" style="412" customWidth="1"/>
    <col min="2607" max="2608" width="12.625" style="412" customWidth="1"/>
    <col min="2609" max="2610" width="9.5" style="412" customWidth="1"/>
    <col min="2611" max="2611" width="0.375" style="412" customWidth="1"/>
    <col min="2612" max="2612" width="9.125" style="412" customWidth="1"/>
    <col min="2613" max="2614" width="12.625" style="412" customWidth="1"/>
    <col min="2615" max="2616" width="9.5" style="412" customWidth="1"/>
    <col min="2617" max="2617" width="0.375" style="412" customWidth="1"/>
    <col min="2618" max="2618" width="9.125" style="412" customWidth="1"/>
    <col min="2619" max="2620" width="12.625" style="412" customWidth="1"/>
    <col min="2621" max="2622" width="9.5" style="412" customWidth="1"/>
    <col min="2623" max="2623" width="0.375" style="412" customWidth="1"/>
    <col min="2624" max="2624" width="10.125" style="412" bestFit="1" customWidth="1"/>
    <col min="2625" max="2626" width="12.625" style="412" customWidth="1"/>
    <col min="2627" max="2627" width="9.5" style="412" customWidth="1"/>
    <col min="2628" max="2628" width="10.125" style="412" bestFit="1" customWidth="1"/>
    <col min="2629" max="2629" width="0.375" style="412" customWidth="1"/>
    <col min="2630" max="2630" width="10.125" style="412" bestFit="1" customWidth="1"/>
    <col min="2631" max="2632" width="12.625" style="412" customWidth="1"/>
    <col min="2633" max="2633" width="9.5" style="412" customWidth="1"/>
    <col min="2634" max="2634" width="10.125" style="412" bestFit="1" customWidth="1"/>
    <col min="2635" max="2635" width="0.375" style="412" customWidth="1"/>
    <col min="2636" max="2636" width="12.125" style="412" bestFit="1" customWidth="1"/>
    <col min="2637" max="2638" width="12.625" style="412" customWidth="1"/>
    <col min="2639" max="2639" width="7.125" style="412" customWidth="1"/>
    <col min="2640" max="2640" width="10.375" style="412" customWidth="1"/>
    <col min="2641" max="2641" width="11.625" style="412" bestFit="1" customWidth="1"/>
    <col min="2642" max="2642" width="5.125" style="412" bestFit="1" customWidth="1"/>
    <col min="2643" max="2816" width="9" style="412"/>
    <col min="2817" max="2817" width="4.375" style="412" customWidth="1"/>
    <col min="2818" max="2818" width="51.37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bestFit="1" customWidth="1"/>
    <col min="2838" max="2839" width="12.625" style="412" customWidth="1"/>
    <col min="2840" max="2840" width="9.5" style="412" customWidth="1"/>
    <col min="2841" max="2841" width="10.125" style="412" bestFit="1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bestFit="1" customWidth="1"/>
    <col min="2850" max="2851" width="12.625" style="412" customWidth="1"/>
    <col min="2852" max="2852" width="7.25" style="412" customWidth="1"/>
    <col min="2853" max="2853" width="9.5" style="412" customWidth="1"/>
    <col min="2854" max="2854" width="10.125" style="412" bestFit="1" customWidth="1"/>
    <col min="2855" max="2855" width="0.375" style="412" customWidth="1"/>
    <col min="2856" max="2856" width="9.125" style="412" customWidth="1"/>
    <col min="2857" max="2858" width="12.625" style="412" customWidth="1"/>
    <col min="2859" max="2860" width="9.5" style="412" customWidth="1"/>
    <col min="2861" max="2861" width="0.375" style="412" customWidth="1"/>
    <col min="2862" max="2862" width="9.125" style="412" customWidth="1"/>
    <col min="2863" max="2864" width="12.625" style="412" customWidth="1"/>
    <col min="2865" max="2866" width="9.5" style="412" customWidth="1"/>
    <col min="2867" max="2867" width="0.375" style="412" customWidth="1"/>
    <col min="2868" max="2868" width="9.125" style="412" customWidth="1"/>
    <col min="2869" max="2870" width="12.625" style="412" customWidth="1"/>
    <col min="2871" max="2872" width="9.5" style="412" customWidth="1"/>
    <col min="2873" max="2873" width="0.375" style="412" customWidth="1"/>
    <col min="2874" max="2874" width="9.125" style="412" customWidth="1"/>
    <col min="2875" max="2876" width="12.625" style="412" customWidth="1"/>
    <col min="2877" max="2878" width="9.5" style="412" customWidth="1"/>
    <col min="2879" max="2879" width="0.375" style="412" customWidth="1"/>
    <col min="2880" max="2880" width="10.125" style="412" bestFit="1" customWidth="1"/>
    <col min="2881" max="2882" width="12.625" style="412" customWidth="1"/>
    <col min="2883" max="2883" width="9.5" style="412" customWidth="1"/>
    <col min="2884" max="2884" width="10.125" style="412" bestFit="1" customWidth="1"/>
    <col min="2885" max="2885" width="0.375" style="412" customWidth="1"/>
    <col min="2886" max="2886" width="10.125" style="412" bestFit="1" customWidth="1"/>
    <col min="2887" max="2888" width="12.625" style="412" customWidth="1"/>
    <col min="2889" max="2889" width="9.5" style="412" customWidth="1"/>
    <col min="2890" max="2890" width="10.125" style="412" bestFit="1" customWidth="1"/>
    <col min="2891" max="2891" width="0.375" style="412" customWidth="1"/>
    <col min="2892" max="2892" width="12.125" style="412" bestFit="1" customWidth="1"/>
    <col min="2893" max="2894" width="12.625" style="412" customWidth="1"/>
    <col min="2895" max="2895" width="7.125" style="412" customWidth="1"/>
    <col min="2896" max="2896" width="10.375" style="412" customWidth="1"/>
    <col min="2897" max="2897" width="11.625" style="412" bestFit="1" customWidth="1"/>
    <col min="2898" max="2898" width="5.125" style="412" bestFit="1" customWidth="1"/>
    <col min="2899" max="3072" width="9" style="412"/>
    <col min="3073" max="3073" width="4.375" style="412" customWidth="1"/>
    <col min="3074" max="3074" width="51.37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bestFit="1" customWidth="1"/>
    <col min="3094" max="3095" width="12.625" style="412" customWidth="1"/>
    <col min="3096" max="3096" width="9.5" style="412" customWidth="1"/>
    <col min="3097" max="3097" width="10.125" style="412" bestFit="1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bestFit="1" customWidth="1"/>
    <col min="3106" max="3107" width="12.625" style="412" customWidth="1"/>
    <col min="3108" max="3108" width="7.25" style="412" customWidth="1"/>
    <col min="3109" max="3109" width="9.5" style="412" customWidth="1"/>
    <col min="3110" max="3110" width="10.125" style="412" bestFit="1" customWidth="1"/>
    <col min="3111" max="3111" width="0.375" style="412" customWidth="1"/>
    <col min="3112" max="3112" width="9.125" style="412" customWidth="1"/>
    <col min="3113" max="3114" width="12.625" style="412" customWidth="1"/>
    <col min="3115" max="3116" width="9.5" style="412" customWidth="1"/>
    <col min="3117" max="3117" width="0.375" style="412" customWidth="1"/>
    <col min="3118" max="3118" width="9.125" style="412" customWidth="1"/>
    <col min="3119" max="3120" width="12.625" style="412" customWidth="1"/>
    <col min="3121" max="3122" width="9.5" style="412" customWidth="1"/>
    <col min="3123" max="3123" width="0.375" style="412" customWidth="1"/>
    <col min="3124" max="3124" width="9.125" style="412" customWidth="1"/>
    <col min="3125" max="3126" width="12.625" style="412" customWidth="1"/>
    <col min="3127" max="3128" width="9.5" style="412" customWidth="1"/>
    <col min="3129" max="3129" width="0.375" style="412" customWidth="1"/>
    <col min="3130" max="3130" width="9.125" style="412" customWidth="1"/>
    <col min="3131" max="3132" width="12.625" style="412" customWidth="1"/>
    <col min="3133" max="3134" width="9.5" style="412" customWidth="1"/>
    <col min="3135" max="3135" width="0.375" style="412" customWidth="1"/>
    <col min="3136" max="3136" width="10.125" style="412" bestFit="1" customWidth="1"/>
    <col min="3137" max="3138" width="12.625" style="412" customWidth="1"/>
    <col min="3139" max="3139" width="9.5" style="412" customWidth="1"/>
    <col min="3140" max="3140" width="10.125" style="412" bestFit="1" customWidth="1"/>
    <col min="3141" max="3141" width="0.375" style="412" customWidth="1"/>
    <col min="3142" max="3142" width="10.125" style="412" bestFit="1" customWidth="1"/>
    <col min="3143" max="3144" width="12.625" style="412" customWidth="1"/>
    <col min="3145" max="3145" width="9.5" style="412" customWidth="1"/>
    <col min="3146" max="3146" width="10.125" style="412" bestFit="1" customWidth="1"/>
    <col min="3147" max="3147" width="0.375" style="412" customWidth="1"/>
    <col min="3148" max="3148" width="12.125" style="412" bestFit="1" customWidth="1"/>
    <col min="3149" max="3150" width="12.625" style="412" customWidth="1"/>
    <col min="3151" max="3151" width="7.125" style="412" customWidth="1"/>
    <col min="3152" max="3152" width="10.375" style="412" customWidth="1"/>
    <col min="3153" max="3153" width="11.625" style="412" bestFit="1" customWidth="1"/>
    <col min="3154" max="3154" width="5.125" style="412" bestFit="1" customWidth="1"/>
    <col min="3155" max="3328" width="9" style="412"/>
    <col min="3329" max="3329" width="4.375" style="412" customWidth="1"/>
    <col min="3330" max="3330" width="51.37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bestFit="1" customWidth="1"/>
    <col min="3350" max="3351" width="12.625" style="412" customWidth="1"/>
    <col min="3352" max="3352" width="9.5" style="412" customWidth="1"/>
    <col min="3353" max="3353" width="10.125" style="412" bestFit="1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bestFit="1" customWidth="1"/>
    <col min="3362" max="3363" width="12.625" style="412" customWidth="1"/>
    <col min="3364" max="3364" width="7.25" style="412" customWidth="1"/>
    <col min="3365" max="3365" width="9.5" style="412" customWidth="1"/>
    <col min="3366" max="3366" width="10.125" style="412" bestFit="1" customWidth="1"/>
    <col min="3367" max="3367" width="0.375" style="412" customWidth="1"/>
    <col min="3368" max="3368" width="9.125" style="412" customWidth="1"/>
    <col min="3369" max="3370" width="12.625" style="412" customWidth="1"/>
    <col min="3371" max="3372" width="9.5" style="412" customWidth="1"/>
    <col min="3373" max="3373" width="0.375" style="412" customWidth="1"/>
    <col min="3374" max="3374" width="9.125" style="412" customWidth="1"/>
    <col min="3375" max="3376" width="12.625" style="412" customWidth="1"/>
    <col min="3377" max="3378" width="9.5" style="412" customWidth="1"/>
    <col min="3379" max="3379" width="0.375" style="412" customWidth="1"/>
    <col min="3380" max="3380" width="9.125" style="412" customWidth="1"/>
    <col min="3381" max="3382" width="12.625" style="412" customWidth="1"/>
    <col min="3383" max="3384" width="9.5" style="412" customWidth="1"/>
    <col min="3385" max="3385" width="0.375" style="412" customWidth="1"/>
    <col min="3386" max="3386" width="9.125" style="412" customWidth="1"/>
    <col min="3387" max="3388" width="12.625" style="412" customWidth="1"/>
    <col min="3389" max="3390" width="9.5" style="412" customWidth="1"/>
    <col min="3391" max="3391" width="0.375" style="412" customWidth="1"/>
    <col min="3392" max="3392" width="10.125" style="412" bestFit="1" customWidth="1"/>
    <col min="3393" max="3394" width="12.625" style="412" customWidth="1"/>
    <col min="3395" max="3395" width="9.5" style="412" customWidth="1"/>
    <col min="3396" max="3396" width="10.125" style="412" bestFit="1" customWidth="1"/>
    <col min="3397" max="3397" width="0.375" style="412" customWidth="1"/>
    <col min="3398" max="3398" width="10.125" style="412" bestFit="1" customWidth="1"/>
    <col min="3399" max="3400" width="12.625" style="412" customWidth="1"/>
    <col min="3401" max="3401" width="9.5" style="412" customWidth="1"/>
    <col min="3402" max="3402" width="10.125" style="412" bestFit="1" customWidth="1"/>
    <col min="3403" max="3403" width="0.375" style="412" customWidth="1"/>
    <col min="3404" max="3404" width="12.125" style="412" bestFit="1" customWidth="1"/>
    <col min="3405" max="3406" width="12.625" style="412" customWidth="1"/>
    <col min="3407" max="3407" width="7.125" style="412" customWidth="1"/>
    <col min="3408" max="3408" width="10.375" style="412" customWidth="1"/>
    <col min="3409" max="3409" width="11.625" style="412" bestFit="1" customWidth="1"/>
    <col min="3410" max="3410" width="5.125" style="412" bestFit="1" customWidth="1"/>
    <col min="3411" max="3584" width="9" style="412"/>
    <col min="3585" max="3585" width="4.375" style="412" customWidth="1"/>
    <col min="3586" max="3586" width="51.37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bestFit="1" customWidth="1"/>
    <col min="3606" max="3607" width="12.625" style="412" customWidth="1"/>
    <col min="3608" max="3608" width="9.5" style="412" customWidth="1"/>
    <col min="3609" max="3609" width="10.125" style="412" bestFit="1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bestFit="1" customWidth="1"/>
    <col min="3618" max="3619" width="12.625" style="412" customWidth="1"/>
    <col min="3620" max="3620" width="7.25" style="412" customWidth="1"/>
    <col min="3621" max="3621" width="9.5" style="412" customWidth="1"/>
    <col min="3622" max="3622" width="10.125" style="412" bestFit="1" customWidth="1"/>
    <col min="3623" max="3623" width="0.375" style="412" customWidth="1"/>
    <col min="3624" max="3624" width="9.125" style="412" customWidth="1"/>
    <col min="3625" max="3626" width="12.625" style="412" customWidth="1"/>
    <col min="3627" max="3628" width="9.5" style="412" customWidth="1"/>
    <col min="3629" max="3629" width="0.375" style="412" customWidth="1"/>
    <col min="3630" max="3630" width="9.125" style="412" customWidth="1"/>
    <col min="3631" max="3632" width="12.625" style="412" customWidth="1"/>
    <col min="3633" max="3634" width="9.5" style="412" customWidth="1"/>
    <col min="3635" max="3635" width="0.375" style="412" customWidth="1"/>
    <col min="3636" max="3636" width="9.125" style="412" customWidth="1"/>
    <col min="3637" max="3638" width="12.625" style="412" customWidth="1"/>
    <col min="3639" max="3640" width="9.5" style="412" customWidth="1"/>
    <col min="3641" max="3641" width="0.375" style="412" customWidth="1"/>
    <col min="3642" max="3642" width="9.125" style="412" customWidth="1"/>
    <col min="3643" max="3644" width="12.625" style="412" customWidth="1"/>
    <col min="3645" max="3646" width="9.5" style="412" customWidth="1"/>
    <col min="3647" max="3647" width="0.375" style="412" customWidth="1"/>
    <col min="3648" max="3648" width="10.125" style="412" bestFit="1" customWidth="1"/>
    <col min="3649" max="3650" width="12.625" style="412" customWidth="1"/>
    <col min="3651" max="3651" width="9.5" style="412" customWidth="1"/>
    <col min="3652" max="3652" width="10.125" style="412" bestFit="1" customWidth="1"/>
    <col min="3653" max="3653" width="0.375" style="412" customWidth="1"/>
    <col min="3654" max="3654" width="10.125" style="412" bestFit="1" customWidth="1"/>
    <col min="3655" max="3656" width="12.625" style="412" customWidth="1"/>
    <col min="3657" max="3657" width="9.5" style="412" customWidth="1"/>
    <col min="3658" max="3658" width="10.125" style="412" bestFit="1" customWidth="1"/>
    <col min="3659" max="3659" width="0.375" style="412" customWidth="1"/>
    <col min="3660" max="3660" width="12.125" style="412" bestFit="1" customWidth="1"/>
    <col min="3661" max="3662" width="12.625" style="412" customWidth="1"/>
    <col min="3663" max="3663" width="7.125" style="412" customWidth="1"/>
    <col min="3664" max="3664" width="10.375" style="412" customWidth="1"/>
    <col min="3665" max="3665" width="11.625" style="412" bestFit="1" customWidth="1"/>
    <col min="3666" max="3666" width="5.125" style="412" bestFit="1" customWidth="1"/>
    <col min="3667" max="3840" width="9" style="412"/>
    <col min="3841" max="3841" width="4.375" style="412" customWidth="1"/>
    <col min="3842" max="3842" width="51.37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bestFit="1" customWidth="1"/>
    <col min="3862" max="3863" width="12.625" style="412" customWidth="1"/>
    <col min="3864" max="3864" width="9.5" style="412" customWidth="1"/>
    <col min="3865" max="3865" width="10.125" style="412" bestFit="1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bestFit="1" customWidth="1"/>
    <col min="3874" max="3875" width="12.625" style="412" customWidth="1"/>
    <col min="3876" max="3876" width="7.25" style="412" customWidth="1"/>
    <col min="3877" max="3877" width="9.5" style="412" customWidth="1"/>
    <col min="3878" max="3878" width="10.125" style="412" bestFit="1" customWidth="1"/>
    <col min="3879" max="3879" width="0.375" style="412" customWidth="1"/>
    <col min="3880" max="3880" width="9.125" style="412" customWidth="1"/>
    <col min="3881" max="3882" width="12.625" style="412" customWidth="1"/>
    <col min="3883" max="3884" width="9.5" style="412" customWidth="1"/>
    <col min="3885" max="3885" width="0.375" style="412" customWidth="1"/>
    <col min="3886" max="3886" width="9.125" style="412" customWidth="1"/>
    <col min="3887" max="3888" width="12.625" style="412" customWidth="1"/>
    <col min="3889" max="3890" width="9.5" style="412" customWidth="1"/>
    <col min="3891" max="3891" width="0.375" style="412" customWidth="1"/>
    <col min="3892" max="3892" width="9.125" style="412" customWidth="1"/>
    <col min="3893" max="3894" width="12.625" style="412" customWidth="1"/>
    <col min="3895" max="3896" width="9.5" style="412" customWidth="1"/>
    <col min="3897" max="3897" width="0.375" style="412" customWidth="1"/>
    <col min="3898" max="3898" width="9.125" style="412" customWidth="1"/>
    <col min="3899" max="3900" width="12.625" style="412" customWidth="1"/>
    <col min="3901" max="3902" width="9.5" style="412" customWidth="1"/>
    <col min="3903" max="3903" width="0.375" style="412" customWidth="1"/>
    <col min="3904" max="3904" width="10.125" style="412" bestFit="1" customWidth="1"/>
    <col min="3905" max="3906" width="12.625" style="412" customWidth="1"/>
    <col min="3907" max="3907" width="9.5" style="412" customWidth="1"/>
    <col min="3908" max="3908" width="10.125" style="412" bestFit="1" customWidth="1"/>
    <col min="3909" max="3909" width="0.375" style="412" customWidth="1"/>
    <col min="3910" max="3910" width="10.125" style="412" bestFit="1" customWidth="1"/>
    <col min="3911" max="3912" width="12.625" style="412" customWidth="1"/>
    <col min="3913" max="3913" width="9.5" style="412" customWidth="1"/>
    <col min="3914" max="3914" width="10.125" style="412" bestFit="1" customWidth="1"/>
    <col min="3915" max="3915" width="0.375" style="412" customWidth="1"/>
    <col min="3916" max="3916" width="12.125" style="412" bestFit="1" customWidth="1"/>
    <col min="3917" max="3918" width="12.625" style="412" customWidth="1"/>
    <col min="3919" max="3919" width="7.125" style="412" customWidth="1"/>
    <col min="3920" max="3920" width="10.375" style="412" customWidth="1"/>
    <col min="3921" max="3921" width="11.625" style="412" bestFit="1" customWidth="1"/>
    <col min="3922" max="3922" width="5.125" style="412" bestFit="1" customWidth="1"/>
    <col min="3923" max="4096" width="9" style="412"/>
    <col min="4097" max="4097" width="4.375" style="412" customWidth="1"/>
    <col min="4098" max="4098" width="51.37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bestFit="1" customWidth="1"/>
    <col min="4118" max="4119" width="12.625" style="412" customWidth="1"/>
    <col min="4120" max="4120" width="9.5" style="412" customWidth="1"/>
    <col min="4121" max="4121" width="10.125" style="412" bestFit="1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bestFit="1" customWidth="1"/>
    <col min="4130" max="4131" width="12.625" style="412" customWidth="1"/>
    <col min="4132" max="4132" width="7.25" style="412" customWidth="1"/>
    <col min="4133" max="4133" width="9.5" style="412" customWidth="1"/>
    <col min="4134" max="4134" width="10.125" style="412" bestFit="1" customWidth="1"/>
    <col min="4135" max="4135" width="0.375" style="412" customWidth="1"/>
    <col min="4136" max="4136" width="9.125" style="412" customWidth="1"/>
    <col min="4137" max="4138" width="12.625" style="412" customWidth="1"/>
    <col min="4139" max="4140" width="9.5" style="412" customWidth="1"/>
    <col min="4141" max="4141" width="0.375" style="412" customWidth="1"/>
    <col min="4142" max="4142" width="9.125" style="412" customWidth="1"/>
    <col min="4143" max="4144" width="12.625" style="412" customWidth="1"/>
    <col min="4145" max="4146" width="9.5" style="412" customWidth="1"/>
    <col min="4147" max="4147" width="0.375" style="412" customWidth="1"/>
    <col min="4148" max="4148" width="9.125" style="412" customWidth="1"/>
    <col min="4149" max="4150" width="12.625" style="412" customWidth="1"/>
    <col min="4151" max="4152" width="9.5" style="412" customWidth="1"/>
    <col min="4153" max="4153" width="0.375" style="412" customWidth="1"/>
    <col min="4154" max="4154" width="9.125" style="412" customWidth="1"/>
    <col min="4155" max="4156" width="12.625" style="412" customWidth="1"/>
    <col min="4157" max="4158" width="9.5" style="412" customWidth="1"/>
    <col min="4159" max="4159" width="0.375" style="412" customWidth="1"/>
    <col min="4160" max="4160" width="10.125" style="412" bestFit="1" customWidth="1"/>
    <col min="4161" max="4162" width="12.625" style="412" customWidth="1"/>
    <col min="4163" max="4163" width="9.5" style="412" customWidth="1"/>
    <col min="4164" max="4164" width="10.125" style="412" bestFit="1" customWidth="1"/>
    <col min="4165" max="4165" width="0.375" style="412" customWidth="1"/>
    <col min="4166" max="4166" width="10.125" style="412" bestFit="1" customWidth="1"/>
    <col min="4167" max="4168" width="12.625" style="412" customWidth="1"/>
    <col min="4169" max="4169" width="9.5" style="412" customWidth="1"/>
    <col min="4170" max="4170" width="10.125" style="412" bestFit="1" customWidth="1"/>
    <col min="4171" max="4171" width="0.375" style="412" customWidth="1"/>
    <col min="4172" max="4172" width="12.125" style="412" bestFit="1" customWidth="1"/>
    <col min="4173" max="4174" width="12.625" style="412" customWidth="1"/>
    <col min="4175" max="4175" width="7.125" style="412" customWidth="1"/>
    <col min="4176" max="4176" width="10.375" style="412" customWidth="1"/>
    <col min="4177" max="4177" width="11.625" style="412" bestFit="1" customWidth="1"/>
    <col min="4178" max="4178" width="5.125" style="412" bestFit="1" customWidth="1"/>
    <col min="4179" max="4352" width="9" style="412"/>
    <col min="4353" max="4353" width="4.375" style="412" customWidth="1"/>
    <col min="4354" max="4354" width="51.37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bestFit="1" customWidth="1"/>
    <col min="4374" max="4375" width="12.625" style="412" customWidth="1"/>
    <col min="4376" max="4376" width="9.5" style="412" customWidth="1"/>
    <col min="4377" max="4377" width="10.125" style="412" bestFit="1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bestFit="1" customWidth="1"/>
    <col min="4386" max="4387" width="12.625" style="412" customWidth="1"/>
    <col min="4388" max="4388" width="7.25" style="412" customWidth="1"/>
    <col min="4389" max="4389" width="9.5" style="412" customWidth="1"/>
    <col min="4390" max="4390" width="10.125" style="412" bestFit="1" customWidth="1"/>
    <col min="4391" max="4391" width="0.375" style="412" customWidth="1"/>
    <col min="4392" max="4392" width="9.125" style="412" customWidth="1"/>
    <col min="4393" max="4394" width="12.625" style="412" customWidth="1"/>
    <col min="4395" max="4396" width="9.5" style="412" customWidth="1"/>
    <col min="4397" max="4397" width="0.375" style="412" customWidth="1"/>
    <col min="4398" max="4398" width="9.125" style="412" customWidth="1"/>
    <col min="4399" max="4400" width="12.625" style="412" customWidth="1"/>
    <col min="4401" max="4402" width="9.5" style="412" customWidth="1"/>
    <col min="4403" max="4403" width="0.375" style="412" customWidth="1"/>
    <col min="4404" max="4404" width="9.125" style="412" customWidth="1"/>
    <col min="4405" max="4406" width="12.625" style="412" customWidth="1"/>
    <col min="4407" max="4408" width="9.5" style="412" customWidth="1"/>
    <col min="4409" max="4409" width="0.375" style="412" customWidth="1"/>
    <col min="4410" max="4410" width="9.125" style="412" customWidth="1"/>
    <col min="4411" max="4412" width="12.625" style="412" customWidth="1"/>
    <col min="4413" max="4414" width="9.5" style="412" customWidth="1"/>
    <col min="4415" max="4415" width="0.375" style="412" customWidth="1"/>
    <col min="4416" max="4416" width="10.125" style="412" bestFit="1" customWidth="1"/>
    <col min="4417" max="4418" width="12.625" style="412" customWidth="1"/>
    <col min="4419" max="4419" width="9.5" style="412" customWidth="1"/>
    <col min="4420" max="4420" width="10.125" style="412" bestFit="1" customWidth="1"/>
    <col min="4421" max="4421" width="0.375" style="412" customWidth="1"/>
    <col min="4422" max="4422" width="10.125" style="412" bestFit="1" customWidth="1"/>
    <col min="4423" max="4424" width="12.625" style="412" customWidth="1"/>
    <col min="4425" max="4425" width="9.5" style="412" customWidth="1"/>
    <col min="4426" max="4426" width="10.125" style="412" bestFit="1" customWidth="1"/>
    <col min="4427" max="4427" width="0.375" style="412" customWidth="1"/>
    <col min="4428" max="4428" width="12.125" style="412" bestFit="1" customWidth="1"/>
    <col min="4429" max="4430" width="12.625" style="412" customWidth="1"/>
    <col min="4431" max="4431" width="7.125" style="412" customWidth="1"/>
    <col min="4432" max="4432" width="10.375" style="412" customWidth="1"/>
    <col min="4433" max="4433" width="11.625" style="412" bestFit="1" customWidth="1"/>
    <col min="4434" max="4434" width="5.125" style="412" bestFit="1" customWidth="1"/>
    <col min="4435" max="4608" width="9" style="412"/>
    <col min="4609" max="4609" width="4.375" style="412" customWidth="1"/>
    <col min="4610" max="4610" width="51.37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bestFit="1" customWidth="1"/>
    <col min="4630" max="4631" width="12.625" style="412" customWidth="1"/>
    <col min="4632" max="4632" width="9.5" style="412" customWidth="1"/>
    <col min="4633" max="4633" width="10.125" style="412" bestFit="1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bestFit="1" customWidth="1"/>
    <col min="4642" max="4643" width="12.625" style="412" customWidth="1"/>
    <col min="4644" max="4644" width="7.25" style="412" customWidth="1"/>
    <col min="4645" max="4645" width="9.5" style="412" customWidth="1"/>
    <col min="4646" max="4646" width="10.125" style="412" bestFit="1" customWidth="1"/>
    <col min="4647" max="4647" width="0.375" style="412" customWidth="1"/>
    <col min="4648" max="4648" width="9.125" style="412" customWidth="1"/>
    <col min="4649" max="4650" width="12.625" style="412" customWidth="1"/>
    <col min="4651" max="4652" width="9.5" style="412" customWidth="1"/>
    <col min="4653" max="4653" width="0.375" style="412" customWidth="1"/>
    <col min="4654" max="4654" width="9.125" style="412" customWidth="1"/>
    <col min="4655" max="4656" width="12.625" style="412" customWidth="1"/>
    <col min="4657" max="4658" width="9.5" style="412" customWidth="1"/>
    <col min="4659" max="4659" width="0.375" style="412" customWidth="1"/>
    <col min="4660" max="4660" width="9.125" style="412" customWidth="1"/>
    <col min="4661" max="4662" width="12.625" style="412" customWidth="1"/>
    <col min="4663" max="4664" width="9.5" style="412" customWidth="1"/>
    <col min="4665" max="4665" width="0.375" style="412" customWidth="1"/>
    <col min="4666" max="4666" width="9.125" style="412" customWidth="1"/>
    <col min="4667" max="4668" width="12.625" style="412" customWidth="1"/>
    <col min="4669" max="4670" width="9.5" style="412" customWidth="1"/>
    <col min="4671" max="4671" width="0.375" style="412" customWidth="1"/>
    <col min="4672" max="4672" width="10.125" style="412" bestFit="1" customWidth="1"/>
    <col min="4673" max="4674" width="12.625" style="412" customWidth="1"/>
    <col min="4675" max="4675" width="9.5" style="412" customWidth="1"/>
    <col min="4676" max="4676" width="10.125" style="412" bestFit="1" customWidth="1"/>
    <col min="4677" max="4677" width="0.375" style="412" customWidth="1"/>
    <col min="4678" max="4678" width="10.125" style="412" bestFit="1" customWidth="1"/>
    <col min="4679" max="4680" width="12.625" style="412" customWidth="1"/>
    <col min="4681" max="4681" width="9.5" style="412" customWidth="1"/>
    <col min="4682" max="4682" width="10.125" style="412" bestFit="1" customWidth="1"/>
    <col min="4683" max="4683" width="0.375" style="412" customWidth="1"/>
    <col min="4684" max="4684" width="12.125" style="412" bestFit="1" customWidth="1"/>
    <col min="4685" max="4686" width="12.625" style="412" customWidth="1"/>
    <col min="4687" max="4687" width="7.125" style="412" customWidth="1"/>
    <col min="4688" max="4688" width="10.375" style="412" customWidth="1"/>
    <col min="4689" max="4689" width="11.625" style="412" bestFit="1" customWidth="1"/>
    <col min="4690" max="4690" width="5.125" style="412" bestFit="1" customWidth="1"/>
    <col min="4691" max="4864" width="9" style="412"/>
    <col min="4865" max="4865" width="4.375" style="412" customWidth="1"/>
    <col min="4866" max="4866" width="51.37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bestFit="1" customWidth="1"/>
    <col min="4886" max="4887" width="12.625" style="412" customWidth="1"/>
    <col min="4888" max="4888" width="9.5" style="412" customWidth="1"/>
    <col min="4889" max="4889" width="10.125" style="412" bestFit="1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bestFit="1" customWidth="1"/>
    <col min="4898" max="4899" width="12.625" style="412" customWidth="1"/>
    <col min="4900" max="4900" width="7.25" style="412" customWidth="1"/>
    <col min="4901" max="4901" width="9.5" style="412" customWidth="1"/>
    <col min="4902" max="4902" width="10.125" style="412" bestFit="1" customWidth="1"/>
    <col min="4903" max="4903" width="0.375" style="412" customWidth="1"/>
    <col min="4904" max="4904" width="9.125" style="412" customWidth="1"/>
    <col min="4905" max="4906" width="12.625" style="412" customWidth="1"/>
    <col min="4907" max="4908" width="9.5" style="412" customWidth="1"/>
    <col min="4909" max="4909" width="0.375" style="412" customWidth="1"/>
    <col min="4910" max="4910" width="9.125" style="412" customWidth="1"/>
    <col min="4911" max="4912" width="12.625" style="412" customWidth="1"/>
    <col min="4913" max="4914" width="9.5" style="412" customWidth="1"/>
    <col min="4915" max="4915" width="0.375" style="412" customWidth="1"/>
    <col min="4916" max="4916" width="9.125" style="412" customWidth="1"/>
    <col min="4917" max="4918" width="12.625" style="412" customWidth="1"/>
    <col min="4919" max="4920" width="9.5" style="412" customWidth="1"/>
    <col min="4921" max="4921" width="0.375" style="412" customWidth="1"/>
    <col min="4922" max="4922" width="9.125" style="412" customWidth="1"/>
    <col min="4923" max="4924" width="12.625" style="412" customWidth="1"/>
    <col min="4925" max="4926" width="9.5" style="412" customWidth="1"/>
    <col min="4927" max="4927" width="0.375" style="412" customWidth="1"/>
    <col min="4928" max="4928" width="10.125" style="412" bestFit="1" customWidth="1"/>
    <col min="4929" max="4930" width="12.625" style="412" customWidth="1"/>
    <col min="4931" max="4931" width="9.5" style="412" customWidth="1"/>
    <col min="4932" max="4932" width="10.125" style="412" bestFit="1" customWidth="1"/>
    <col min="4933" max="4933" width="0.375" style="412" customWidth="1"/>
    <col min="4934" max="4934" width="10.125" style="412" bestFit="1" customWidth="1"/>
    <col min="4935" max="4936" width="12.625" style="412" customWidth="1"/>
    <col min="4937" max="4937" width="9.5" style="412" customWidth="1"/>
    <col min="4938" max="4938" width="10.125" style="412" bestFit="1" customWidth="1"/>
    <col min="4939" max="4939" width="0.375" style="412" customWidth="1"/>
    <col min="4940" max="4940" width="12.125" style="412" bestFit="1" customWidth="1"/>
    <col min="4941" max="4942" width="12.625" style="412" customWidth="1"/>
    <col min="4943" max="4943" width="7.125" style="412" customWidth="1"/>
    <col min="4944" max="4944" width="10.375" style="412" customWidth="1"/>
    <col min="4945" max="4945" width="11.625" style="412" bestFit="1" customWidth="1"/>
    <col min="4946" max="4946" width="5.125" style="412" bestFit="1" customWidth="1"/>
    <col min="4947" max="5120" width="9" style="412"/>
    <col min="5121" max="5121" width="4.375" style="412" customWidth="1"/>
    <col min="5122" max="5122" width="51.37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bestFit="1" customWidth="1"/>
    <col min="5142" max="5143" width="12.625" style="412" customWidth="1"/>
    <col min="5144" max="5144" width="9.5" style="412" customWidth="1"/>
    <col min="5145" max="5145" width="10.125" style="412" bestFit="1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bestFit="1" customWidth="1"/>
    <col min="5154" max="5155" width="12.625" style="412" customWidth="1"/>
    <col min="5156" max="5156" width="7.25" style="412" customWidth="1"/>
    <col min="5157" max="5157" width="9.5" style="412" customWidth="1"/>
    <col min="5158" max="5158" width="10.125" style="412" bestFit="1" customWidth="1"/>
    <col min="5159" max="5159" width="0.375" style="412" customWidth="1"/>
    <col min="5160" max="5160" width="9.125" style="412" customWidth="1"/>
    <col min="5161" max="5162" width="12.625" style="412" customWidth="1"/>
    <col min="5163" max="5164" width="9.5" style="412" customWidth="1"/>
    <col min="5165" max="5165" width="0.375" style="412" customWidth="1"/>
    <col min="5166" max="5166" width="9.125" style="412" customWidth="1"/>
    <col min="5167" max="5168" width="12.625" style="412" customWidth="1"/>
    <col min="5169" max="5170" width="9.5" style="412" customWidth="1"/>
    <col min="5171" max="5171" width="0.375" style="412" customWidth="1"/>
    <col min="5172" max="5172" width="9.125" style="412" customWidth="1"/>
    <col min="5173" max="5174" width="12.625" style="412" customWidth="1"/>
    <col min="5175" max="5176" width="9.5" style="412" customWidth="1"/>
    <col min="5177" max="5177" width="0.375" style="412" customWidth="1"/>
    <col min="5178" max="5178" width="9.125" style="412" customWidth="1"/>
    <col min="5179" max="5180" width="12.625" style="412" customWidth="1"/>
    <col min="5181" max="5182" width="9.5" style="412" customWidth="1"/>
    <col min="5183" max="5183" width="0.375" style="412" customWidth="1"/>
    <col min="5184" max="5184" width="10.125" style="412" bestFit="1" customWidth="1"/>
    <col min="5185" max="5186" width="12.625" style="412" customWidth="1"/>
    <col min="5187" max="5187" width="9.5" style="412" customWidth="1"/>
    <col min="5188" max="5188" width="10.125" style="412" bestFit="1" customWidth="1"/>
    <col min="5189" max="5189" width="0.375" style="412" customWidth="1"/>
    <col min="5190" max="5190" width="10.125" style="412" bestFit="1" customWidth="1"/>
    <col min="5191" max="5192" width="12.625" style="412" customWidth="1"/>
    <col min="5193" max="5193" width="9.5" style="412" customWidth="1"/>
    <col min="5194" max="5194" width="10.125" style="412" bestFit="1" customWidth="1"/>
    <col min="5195" max="5195" width="0.375" style="412" customWidth="1"/>
    <col min="5196" max="5196" width="12.125" style="412" bestFit="1" customWidth="1"/>
    <col min="5197" max="5198" width="12.625" style="412" customWidth="1"/>
    <col min="5199" max="5199" width="7.125" style="412" customWidth="1"/>
    <col min="5200" max="5200" width="10.375" style="412" customWidth="1"/>
    <col min="5201" max="5201" width="11.625" style="412" bestFit="1" customWidth="1"/>
    <col min="5202" max="5202" width="5.125" style="412" bestFit="1" customWidth="1"/>
    <col min="5203" max="5376" width="9" style="412"/>
    <col min="5377" max="5377" width="4.375" style="412" customWidth="1"/>
    <col min="5378" max="5378" width="51.37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bestFit="1" customWidth="1"/>
    <col min="5398" max="5399" width="12.625" style="412" customWidth="1"/>
    <col min="5400" max="5400" width="9.5" style="412" customWidth="1"/>
    <col min="5401" max="5401" width="10.125" style="412" bestFit="1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bestFit="1" customWidth="1"/>
    <col min="5410" max="5411" width="12.625" style="412" customWidth="1"/>
    <col min="5412" max="5412" width="7.25" style="412" customWidth="1"/>
    <col min="5413" max="5413" width="9.5" style="412" customWidth="1"/>
    <col min="5414" max="5414" width="10.125" style="412" bestFit="1" customWidth="1"/>
    <col min="5415" max="5415" width="0.375" style="412" customWidth="1"/>
    <col min="5416" max="5416" width="9.125" style="412" customWidth="1"/>
    <col min="5417" max="5418" width="12.625" style="412" customWidth="1"/>
    <col min="5419" max="5420" width="9.5" style="412" customWidth="1"/>
    <col min="5421" max="5421" width="0.375" style="412" customWidth="1"/>
    <col min="5422" max="5422" width="9.125" style="412" customWidth="1"/>
    <col min="5423" max="5424" width="12.625" style="412" customWidth="1"/>
    <col min="5425" max="5426" width="9.5" style="412" customWidth="1"/>
    <col min="5427" max="5427" width="0.375" style="412" customWidth="1"/>
    <col min="5428" max="5428" width="9.125" style="412" customWidth="1"/>
    <col min="5429" max="5430" width="12.625" style="412" customWidth="1"/>
    <col min="5431" max="5432" width="9.5" style="412" customWidth="1"/>
    <col min="5433" max="5433" width="0.375" style="412" customWidth="1"/>
    <col min="5434" max="5434" width="9.125" style="412" customWidth="1"/>
    <col min="5435" max="5436" width="12.625" style="412" customWidth="1"/>
    <col min="5437" max="5438" width="9.5" style="412" customWidth="1"/>
    <col min="5439" max="5439" width="0.375" style="412" customWidth="1"/>
    <col min="5440" max="5440" width="10.125" style="412" bestFit="1" customWidth="1"/>
    <col min="5441" max="5442" width="12.625" style="412" customWidth="1"/>
    <col min="5443" max="5443" width="9.5" style="412" customWidth="1"/>
    <col min="5444" max="5444" width="10.125" style="412" bestFit="1" customWidth="1"/>
    <col min="5445" max="5445" width="0.375" style="412" customWidth="1"/>
    <col min="5446" max="5446" width="10.125" style="412" bestFit="1" customWidth="1"/>
    <col min="5447" max="5448" width="12.625" style="412" customWidth="1"/>
    <col min="5449" max="5449" width="9.5" style="412" customWidth="1"/>
    <col min="5450" max="5450" width="10.125" style="412" bestFit="1" customWidth="1"/>
    <col min="5451" max="5451" width="0.375" style="412" customWidth="1"/>
    <col min="5452" max="5452" width="12.125" style="412" bestFit="1" customWidth="1"/>
    <col min="5453" max="5454" width="12.625" style="412" customWidth="1"/>
    <col min="5455" max="5455" width="7.125" style="412" customWidth="1"/>
    <col min="5456" max="5456" width="10.375" style="412" customWidth="1"/>
    <col min="5457" max="5457" width="11.625" style="412" bestFit="1" customWidth="1"/>
    <col min="5458" max="5458" width="5.125" style="412" bestFit="1" customWidth="1"/>
    <col min="5459" max="5632" width="9" style="412"/>
    <col min="5633" max="5633" width="4.375" style="412" customWidth="1"/>
    <col min="5634" max="5634" width="51.37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bestFit="1" customWidth="1"/>
    <col min="5654" max="5655" width="12.625" style="412" customWidth="1"/>
    <col min="5656" max="5656" width="9.5" style="412" customWidth="1"/>
    <col min="5657" max="5657" width="10.125" style="412" bestFit="1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bestFit="1" customWidth="1"/>
    <col min="5666" max="5667" width="12.625" style="412" customWidth="1"/>
    <col min="5668" max="5668" width="7.25" style="412" customWidth="1"/>
    <col min="5669" max="5669" width="9.5" style="412" customWidth="1"/>
    <col min="5670" max="5670" width="10.125" style="412" bestFit="1" customWidth="1"/>
    <col min="5671" max="5671" width="0.375" style="412" customWidth="1"/>
    <col min="5672" max="5672" width="9.125" style="412" customWidth="1"/>
    <col min="5673" max="5674" width="12.625" style="412" customWidth="1"/>
    <col min="5675" max="5676" width="9.5" style="412" customWidth="1"/>
    <col min="5677" max="5677" width="0.375" style="412" customWidth="1"/>
    <col min="5678" max="5678" width="9.125" style="412" customWidth="1"/>
    <col min="5679" max="5680" width="12.625" style="412" customWidth="1"/>
    <col min="5681" max="5682" width="9.5" style="412" customWidth="1"/>
    <col min="5683" max="5683" width="0.375" style="412" customWidth="1"/>
    <col min="5684" max="5684" width="9.125" style="412" customWidth="1"/>
    <col min="5685" max="5686" width="12.625" style="412" customWidth="1"/>
    <col min="5687" max="5688" width="9.5" style="412" customWidth="1"/>
    <col min="5689" max="5689" width="0.375" style="412" customWidth="1"/>
    <col min="5690" max="5690" width="9.125" style="412" customWidth="1"/>
    <col min="5691" max="5692" width="12.625" style="412" customWidth="1"/>
    <col min="5693" max="5694" width="9.5" style="412" customWidth="1"/>
    <col min="5695" max="5695" width="0.375" style="412" customWidth="1"/>
    <col min="5696" max="5696" width="10.125" style="412" bestFit="1" customWidth="1"/>
    <col min="5697" max="5698" width="12.625" style="412" customWidth="1"/>
    <col min="5699" max="5699" width="9.5" style="412" customWidth="1"/>
    <col min="5700" max="5700" width="10.125" style="412" bestFit="1" customWidth="1"/>
    <col min="5701" max="5701" width="0.375" style="412" customWidth="1"/>
    <col min="5702" max="5702" width="10.125" style="412" bestFit="1" customWidth="1"/>
    <col min="5703" max="5704" width="12.625" style="412" customWidth="1"/>
    <col min="5705" max="5705" width="9.5" style="412" customWidth="1"/>
    <col min="5706" max="5706" width="10.125" style="412" bestFit="1" customWidth="1"/>
    <col min="5707" max="5707" width="0.375" style="412" customWidth="1"/>
    <col min="5708" max="5708" width="12.125" style="412" bestFit="1" customWidth="1"/>
    <col min="5709" max="5710" width="12.625" style="412" customWidth="1"/>
    <col min="5711" max="5711" width="7.125" style="412" customWidth="1"/>
    <col min="5712" max="5712" width="10.375" style="412" customWidth="1"/>
    <col min="5713" max="5713" width="11.625" style="412" bestFit="1" customWidth="1"/>
    <col min="5714" max="5714" width="5.125" style="412" bestFit="1" customWidth="1"/>
    <col min="5715" max="5888" width="9" style="412"/>
    <col min="5889" max="5889" width="4.375" style="412" customWidth="1"/>
    <col min="5890" max="5890" width="51.37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bestFit="1" customWidth="1"/>
    <col min="5910" max="5911" width="12.625" style="412" customWidth="1"/>
    <col min="5912" max="5912" width="9.5" style="412" customWidth="1"/>
    <col min="5913" max="5913" width="10.125" style="412" bestFit="1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bestFit="1" customWidth="1"/>
    <col min="5922" max="5923" width="12.625" style="412" customWidth="1"/>
    <col min="5924" max="5924" width="7.25" style="412" customWidth="1"/>
    <col min="5925" max="5925" width="9.5" style="412" customWidth="1"/>
    <col min="5926" max="5926" width="10.125" style="412" bestFit="1" customWidth="1"/>
    <col min="5927" max="5927" width="0.375" style="412" customWidth="1"/>
    <col min="5928" max="5928" width="9.125" style="412" customWidth="1"/>
    <col min="5929" max="5930" width="12.625" style="412" customWidth="1"/>
    <col min="5931" max="5932" width="9.5" style="412" customWidth="1"/>
    <col min="5933" max="5933" width="0.375" style="412" customWidth="1"/>
    <col min="5934" max="5934" width="9.125" style="412" customWidth="1"/>
    <col min="5935" max="5936" width="12.625" style="412" customWidth="1"/>
    <col min="5937" max="5938" width="9.5" style="412" customWidth="1"/>
    <col min="5939" max="5939" width="0.375" style="412" customWidth="1"/>
    <col min="5940" max="5940" width="9.125" style="412" customWidth="1"/>
    <col min="5941" max="5942" width="12.625" style="412" customWidth="1"/>
    <col min="5943" max="5944" width="9.5" style="412" customWidth="1"/>
    <col min="5945" max="5945" width="0.375" style="412" customWidth="1"/>
    <col min="5946" max="5946" width="9.125" style="412" customWidth="1"/>
    <col min="5947" max="5948" width="12.625" style="412" customWidth="1"/>
    <col min="5949" max="5950" width="9.5" style="412" customWidth="1"/>
    <col min="5951" max="5951" width="0.375" style="412" customWidth="1"/>
    <col min="5952" max="5952" width="10.125" style="412" bestFit="1" customWidth="1"/>
    <col min="5953" max="5954" width="12.625" style="412" customWidth="1"/>
    <col min="5955" max="5955" width="9.5" style="412" customWidth="1"/>
    <col min="5956" max="5956" width="10.125" style="412" bestFit="1" customWidth="1"/>
    <col min="5957" max="5957" width="0.375" style="412" customWidth="1"/>
    <col min="5958" max="5958" width="10.125" style="412" bestFit="1" customWidth="1"/>
    <col min="5959" max="5960" width="12.625" style="412" customWidth="1"/>
    <col min="5961" max="5961" width="9.5" style="412" customWidth="1"/>
    <col min="5962" max="5962" width="10.125" style="412" bestFit="1" customWidth="1"/>
    <col min="5963" max="5963" width="0.375" style="412" customWidth="1"/>
    <col min="5964" max="5964" width="12.125" style="412" bestFit="1" customWidth="1"/>
    <col min="5965" max="5966" width="12.625" style="412" customWidth="1"/>
    <col min="5967" max="5967" width="7.125" style="412" customWidth="1"/>
    <col min="5968" max="5968" width="10.375" style="412" customWidth="1"/>
    <col min="5969" max="5969" width="11.625" style="412" bestFit="1" customWidth="1"/>
    <col min="5970" max="5970" width="5.125" style="412" bestFit="1" customWidth="1"/>
    <col min="5971" max="6144" width="9" style="412"/>
    <col min="6145" max="6145" width="4.375" style="412" customWidth="1"/>
    <col min="6146" max="6146" width="51.37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bestFit="1" customWidth="1"/>
    <col min="6166" max="6167" width="12.625" style="412" customWidth="1"/>
    <col min="6168" max="6168" width="9.5" style="412" customWidth="1"/>
    <col min="6169" max="6169" width="10.125" style="412" bestFit="1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bestFit="1" customWidth="1"/>
    <col min="6178" max="6179" width="12.625" style="412" customWidth="1"/>
    <col min="6180" max="6180" width="7.25" style="412" customWidth="1"/>
    <col min="6181" max="6181" width="9.5" style="412" customWidth="1"/>
    <col min="6182" max="6182" width="10.125" style="412" bestFit="1" customWidth="1"/>
    <col min="6183" max="6183" width="0.375" style="412" customWidth="1"/>
    <col min="6184" max="6184" width="9.125" style="412" customWidth="1"/>
    <col min="6185" max="6186" width="12.625" style="412" customWidth="1"/>
    <col min="6187" max="6188" width="9.5" style="412" customWidth="1"/>
    <col min="6189" max="6189" width="0.375" style="412" customWidth="1"/>
    <col min="6190" max="6190" width="9.125" style="412" customWidth="1"/>
    <col min="6191" max="6192" width="12.625" style="412" customWidth="1"/>
    <col min="6193" max="6194" width="9.5" style="412" customWidth="1"/>
    <col min="6195" max="6195" width="0.375" style="412" customWidth="1"/>
    <col min="6196" max="6196" width="9.125" style="412" customWidth="1"/>
    <col min="6197" max="6198" width="12.625" style="412" customWidth="1"/>
    <col min="6199" max="6200" width="9.5" style="412" customWidth="1"/>
    <col min="6201" max="6201" width="0.375" style="412" customWidth="1"/>
    <col min="6202" max="6202" width="9.125" style="412" customWidth="1"/>
    <col min="6203" max="6204" width="12.625" style="412" customWidth="1"/>
    <col min="6205" max="6206" width="9.5" style="412" customWidth="1"/>
    <col min="6207" max="6207" width="0.375" style="412" customWidth="1"/>
    <col min="6208" max="6208" width="10.125" style="412" bestFit="1" customWidth="1"/>
    <col min="6209" max="6210" width="12.625" style="412" customWidth="1"/>
    <col min="6211" max="6211" width="9.5" style="412" customWidth="1"/>
    <col min="6212" max="6212" width="10.125" style="412" bestFit="1" customWidth="1"/>
    <col min="6213" max="6213" width="0.375" style="412" customWidth="1"/>
    <col min="6214" max="6214" width="10.125" style="412" bestFit="1" customWidth="1"/>
    <col min="6215" max="6216" width="12.625" style="412" customWidth="1"/>
    <col min="6217" max="6217" width="9.5" style="412" customWidth="1"/>
    <col min="6218" max="6218" width="10.125" style="412" bestFit="1" customWidth="1"/>
    <col min="6219" max="6219" width="0.375" style="412" customWidth="1"/>
    <col min="6220" max="6220" width="12.125" style="412" bestFit="1" customWidth="1"/>
    <col min="6221" max="6222" width="12.625" style="412" customWidth="1"/>
    <col min="6223" max="6223" width="7.125" style="412" customWidth="1"/>
    <col min="6224" max="6224" width="10.375" style="412" customWidth="1"/>
    <col min="6225" max="6225" width="11.625" style="412" bestFit="1" customWidth="1"/>
    <col min="6226" max="6226" width="5.125" style="412" bestFit="1" customWidth="1"/>
    <col min="6227" max="6400" width="9" style="412"/>
    <col min="6401" max="6401" width="4.375" style="412" customWidth="1"/>
    <col min="6402" max="6402" width="51.37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bestFit="1" customWidth="1"/>
    <col min="6422" max="6423" width="12.625" style="412" customWidth="1"/>
    <col min="6424" max="6424" width="9.5" style="412" customWidth="1"/>
    <col min="6425" max="6425" width="10.125" style="412" bestFit="1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bestFit="1" customWidth="1"/>
    <col min="6434" max="6435" width="12.625" style="412" customWidth="1"/>
    <col min="6436" max="6436" width="7.25" style="412" customWidth="1"/>
    <col min="6437" max="6437" width="9.5" style="412" customWidth="1"/>
    <col min="6438" max="6438" width="10.125" style="412" bestFit="1" customWidth="1"/>
    <col min="6439" max="6439" width="0.375" style="412" customWidth="1"/>
    <col min="6440" max="6440" width="9.125" style="412" customWidth="1"/>
    <col min="6441" max="6442" width="12.625" style="412" customWidth="1"/>
    <col min="6443" max="6444" width="9.5" style="412" customWidth="1"/>
    <col min="6445" max="6445" width="0.375" style="412" customWidth="1"/>
    <col min="6446" max="6446" width="9.125" style="412" customWidth="1"/>
    <col min="6447" max="6448" width="12.625" style="412" customWidth="1"/>
    <col min="6449" max="6450" width="9.5" style="412" customWidth="1"/>
    <col min="6451" max="6451" width="0.375" style="412" customWidth="1"/>
    <col min="6452" max="6452" width="9.125" style="412" customWidth="1"/>
    <col min="6453" max="6454" width="12.625" style="412" customWidth="1"/>
    <col min="6455" max="6456" width="9.5" style="412" customWidth="1"/>
    <col min="6457" max="6457" width="0.375" style="412" customWidth="1"/>
    <col min="6458" max="6458" width="9.125" style="412" customWidth="1"/>
    <col min="6459" max="6460" width="12.625" style="412" customWidth="1"/>
    <col min="6461" max="6462" width="9.5" style="412" customWidth="1"/>
    <col min="6463" max="6463" width="0.375" style="412" customWidth="1"/>
    <col min="6464" max="6464" width="10.125" style="412" bestFit="1" customWidth="1"/>
    <col min="6465" max="6466" width="12.625" style="412" customWidth="1"/>
    <col min="6467" max="6467" width="9.5" style="412" customWidth="1"/>
    <col min="6468" max="6468" width="10.125" style="412" bestFit="1" customWidth="1"/>
    <col min="6469" max="6469" width="0.375" style="412" customWidth="1"/>
    <col min="6470" max="6470" width="10.125" style="412" bestFit="1" customWidth="1"/>
    <col min="6471" max="6472" width="12.625" style="412" customWidth="1"/>
    <col min="6473" max="6473" width="9.5" style="412" customWidth="1"/>
    <col min="6474" max="6474" width="10.125" style="412" bestFit="1" customWidth="1"/>
    <col min="6475" max="6475" width="0.375" style="412" customWidth="1"/>
    <col min="6476" max="6476" width="12.125" style="412" bestFit="1" customWidth="1"/>
    <col min="6477" max="6478" width="12.625" style="412" customWidth="1"/>
    <col min="6479" max="6479" width="7.125" style="412" customWidth="1"/>
    <col min="6480" max="6480" width="10.375" style="412" customWidth="1"/>
    <col min="6481" max="6481" width="11.625" style="412" bestFit="1" customWidth="1"/>
    <col min="6482" max="6482" width="5.125" style="412" bestFit="1" customWidth="1"/>
    <col min="6483" max="6656" width="9" style="412"/>
    <col min="6657" max="6657" width="4.375" style="412" customWidth="1"/>
    <col min="6658" max="6658" width="51.37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bestFit="1" customWidth="1"/>
    <col min="6678" max="6679" width="12.625" style="412" customWidth="1"/>
    <col min="6680" max="6680" width="9.5" style="412" customWidth="1"/>
    <col min="6681" max="6681" width="10.125" style="412" bestFit="1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bestFit="1" customWidth="1"/>
    <col min="6690" max="6691" width="12.625" style="412" customWidth="1"/>
    <col min="6692" max="6692" width="7.25" style="412" customWidth="1"/>
    <col min="6693" max="6693" width="9.5" style="412" customWidth="1"/>
    <col min="6694" max="6694" width="10.125" style="412" bestFit="1" customWidth="1"/>
    <col min="6695" max="6695" width="0.375" style="412" customWidth="1"/>
    <col min="6696" max="6696" width="9.125" style="412" customWidth="1"/>
    <col min="6697" max="6698" width="12.625" style="412" customWidth="1"/>
    <col min="6699" max="6700" width="9.5" style="412" customWidth="1"/>
    <col min="6701" max="6701" width="0.375" style="412" customWidth="1"/>
    <col min="6702" max="6702" width="9.125" style="412" customWidth="1"/>
    <col min="6703" max="6704" width="12.625" style="412" customWidth="1"/>
    <col min="6705" max="6706" width="9.5" style="412" customWidth="1"/>
    <col min="6707" max="6707" width="0.375" style="412" customWidth="1"/>
    <col min="6708" max="6708" width="9.125" style="412" customWidth="1"/>
    <col min="6709" max="6710" width="12.625" style="412" customWidth="1"/>
    <col min="6711" max="6712" width="9.5" style="412" customWidth="1"/>
    <col min="6713" max="6713" width="0.375" style="412" customWidth="1"/>
    <col min="6714" max="6714" width="9.125" style="412" customWidth="1"/>
    <col min="6715" max="6716" width="12.625" style="412" customWidth="1"/>
    <col min="6717" max="6718" width="9.5" style="412" customWidth="1"/>
    <col min="6719" max="6719" width="0.375" style="412" customWidth="1"/>
    <col min="6720" max="6720" width="10.125" style="412" bestFit="1" customWidth="1"/>
    <col min="6721" max="6722" width="12.625" style="412" customWidth="1"/>
    <col min="6723" max="6723" width="9.5" style="412" customWidth="1"/>
    <col min="6724" max="6724" width="10.125" style="412" bestFit="1" customWidth="1"/>
    <col min="6725" max="6725" width="0.375" style="412" customWidth="1"/>
    <col min="6726" max="6726" width="10.125" style="412" bestFit="1" customWidth="1"/>
    <col min="6727" max="6728" width="12.625" style="412" customWidth="1"/>
    <col min="6729" max="6729" width="9.5" style="412" customWidth="1"/>
    <col min="6730" max="6730" width="10.125" style="412" bestFit="1" customWidth="1"/>
    <col min="6731" max="6731" width="0.375" style="412" customWidth="1"/>
    <col min="6732" max="6732" width="12.125" style="412" bestFit="1" customWidth="1"/>
    <col min="6733" max="6734" width="12.625" style="412" customWidth="1"/>
    <col min="6735" max="6735" width="7.125" style="412" customWidth="1"/>
    <col min="6736" max="6736" width="10.375" style="412" customWidth="1"/>
    <col min="6737" max="6737" width="11.625" style="412" bestFit="1" customWidth="1"/>
    <col min="6738" max="6738" width="5.125" style="412" bestFit="1" customWidth="1"/>
    <col min="6739" max="6912" width="9" style="412"/>
    <col min="6913" max="6913" width="4.375" style="412" customWidth="1"/>
    <col min="6914" max="6914" width="51.37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bestFit="1" customWidth="1"/>
    <col min="6934" max="6935" width="12.625" style="412" customWidth="1"/>
    <col min="6936" max="6936" width="9.5" style="412" customWidth="1"/>
    <col min="6937" max="6937" width="10.125" style="412" bestFit="1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bestFit="1" customWidth="1"/>
    <col min="6946" max="6947" width="12.625" style="412" customWidth="1"/>
    <col min="6948" max="6948" width="7.25" style="412" customWidth="1"/>
    <col min="6949" max="6949" width="9.5" style="412" customWidth="1"/>
    <col min="6950" max="6950" width="10.125" style="412" bestFit="1" customWidth="1"/>
    <col min="6951" max="6951" width="0.375" style="412" customWidth="1"/>
    <col min="6952" max="6952" width="9.125" style="412" customWidth="1"/>
    <col min="6953" max="6954" width="12.625" style="412" customWidth="1"/>
    <col min="6955" max="6956" width="9.5" style="412" customWidth="1"/>
    <col min="6957" max="6957" width="0.375" style="412" customWidth="1"/>
    <col min="6958" max="6958" width="9.125" style="412" customWidth="1"/>
    <col min="6959" max="6960" width="12.625" style="412" customWidth="1"/>
    <col min="6961" max="6962" width="9.5" style="412" customWidth="1"/>
    <col min="6963" max="6963" width="0.375" style="412" customWidth="1"/>
    <col min="6964" max="6964" width="9.125" style="412" customWidth="1"/>
    <col min="6965" max="6966" width="12.625" style="412" customWidth="1"/>
    <col min="6967" max="6968" width="9.5" style="412" customWidth="1"/>
    <col min="6969" max="6969" width="0.375" style="412" customWidth="1"/>
    <col min="6970" max="6970" width="9.125" style="412" customWidth="1"/>
    <col min="6971" max="6972" width="12.625" style="412" customWidth="1"/>
    <col min="6973" max="6974" width="9.5" style="412" customWidth="1"/>
    <col min="6975" max="6975" width="0.375" style="412" customWidth="1"/>
    <col min="6976" max="6976" width="10.125" style="412" bestFit="1" customWidth="1"/>
    <col min="6977" max="6978" width="12.625" style="412" customWidth="1"/>
    <col min="6979" max="6979" width="9.5" style="412" customWidth="1"/>
    <col min="6980" max="6980" width="10.125" style="412" bestFit="1" customWidth="1"/>
    <col min="6981" max="6981" width="0.375" style="412" customWidth="1"/>
    <col min="6982" max="6982" width="10.125" style="412" bestFit="1" customWidth="1"/>
    <col min="6983" max="6984" width="12.625" style="412" customWidth="1"/>
    <col min="6985" max="6985" width="9.5" style="412" customWidth="1"/>
    <col min="6986" max="6986" width="10.125" style="412" bestFit="1" customWidth="1"/>
    <col min="6987" max="6987" width="0.375" style="412" customWidth="1"/>
    <col min="6988" max="6988" width="12.125" style="412" bestFit="1" customWidth="1"/>
    <col min="6989" max="6990" width="12.625" style="412" customWidth="1"/>
    <col min="6991" max="6991" width="7.125" style="412" customWidth="1"/>
    <col min="6992" max="6992" width="10.375" style="412" customWidth="1"/>
    <col min="6993" max="6993" width="11.625" style="412" bestFit="1" customWidth="1"/>
    <col min="6994" max="6994" width="5.125" style="412" bestFit="1" customWidth="1"/>
    <col min="6995" max="7168" width="9" style="412"/>
    <col min="7169" max="7169" width="4.375" style="412" customWidth="1"/>
    <col min="7170" max="7170" width="51.37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bestFit="1" customWidth="1"/>
    <col min="7190" max="7191" width="12.625" style="412" customWidth="1"/>
    <col min="7192" max="7192" width="9.5" style="412" customWidth="1"/>
    <col min="7193" max="7193" width="10.125" style="412" bestFit="1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bestFit="1" customWidth="1"/>
    <col min="7202" max="7203" width="12.625" style="412" customWidth="1"/>
    <col min="7204" max="7204" width="7.25" style="412" customWidth="1"/>
    <col min="7205" max="7205" width="9.5" style="412" customWidth="1"/>
    <col min="7206" max="7206" width="10.125" style="412" bestFit="1" customWidth="1"/>
    <col min="7207" max="7207" width="0.375" style="412" customWidth="1"/>
    <col min="7208" max="7208" width="9.125" style="412" customWidth="1"/>
    <col min="7209" max="7210" width="12.625" style="412" customWidth="1"/>
    <col min="7211" max="7212" width="9.5" style="412" customWidth="1"/>
    <col min="7213" max="7213" width="0.375" style="412" customWidth="1"/>
    <col min="7214" max="7214" width="9.125" style="412" customWidth="1"/>
    <col min="7215" max="7216" width="12.625" style="412" customWidth="1"/>
    <col min="7217" max="7218" width="9.5" style="412" customWidth="1"/>
    <col min="7219" max="7219" width="0.375" style="412" customWidth="1"/>
    <col min="7220" max="7220" width="9.125" style="412" customWidth="1"/>
    <col min="7221" max="7222" width="12.625" style="412" customWidth="1"/>
    <col min="7223" max="7224" width="9.5" style="412" customWidth="1"/>
    <col min="7225" max="7225" width="0.375" style="412" customWidth="1"/>
    <col min="7226" max="7226" width="9.125" style="412" customWidth="1"/>
    <col min="7227" max="7228" width="12.625" style="412" customWidth="1"/>
    <col min="7229" max="7230" width="9.5" style="412" customWidth="1"/>
    <col min="7231" max="7231" width="0.375" style="412" customWidth="1"/>
    <col min="7232" max="7232" width="10.125" style="412" bestFit="1" customWidth="1"/>
    <col min="7233" max="7234" width="12.625" style="412" customWidth="1"/>
    <col min="7235" max="7235" width="9.5" style="412" customWidth="1"/>
    <col min="7236" max="7236" width="10.125" style="412" bestFit="1" customWidth="1"/>
    <col min="7237" max="7237" width="0.375" style="412" customWidth="1"/>
    <col min="7238" max="7238" width="10.125" style="412" bestFit="1" customWidth="1"/>
    <col min="7239" max="7240" width="12.625" style="412" customWidth="1"/>
    <col min="7241" max="7241" width="9.5" style="412" customWidth="1"/>
    <col min="7242" max="7242" width="10.125" style="412" bestFit="1" customWidth="1"/>
    <col min="7243" max="7243" width="0.375" style="412" customWidth="1"/>
    <col min="7244" max="7244" width="12.125" style="412" bestFit="1" customWidth="1"/>
    <col min="7245" max="7246" width="12.625" style="412" customWidth="1"/>
    <col min="7247" max="7247" width="7.125" style="412" customWidth="1"/>
    <col min="7248" max="7248" width="10.375" style="412" customWidth="1"/>
    <col min="7249" max="7249" width="11.625" style="412" bestFit="1" customWidth="1"/>
    <col min="7250" max="7250" width="5.125" style="412" bestFit="1" customWidth="1"/>
    <col min="7251" max="7424" width="9" style="412"/>
    <col min="7425" max="7425" width="4.375" style="412" customWidth="1"/>
    <col min="7426" max="7426" width="51.37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bestFit="1" customWidth="1"/>
    <col min="7446" max="7447" width="12.625" style="412" customWidth="1"/>
    <col min="7448" max="7448" width="9.5" style="412" customWidth="1"/>
    <col min="7449" max="7449" width="10.125" style="412" bestFit="1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bestFit="1" customWidth="1"/>
    <col min="7458" max="7459" width="12.625" style="412" customWidth="1"/>
    <col min="7460" max="7460" width="7.25" style="412" customWidth="1"/>
    <col min="7461" max="7461" width="9.5" style="412" customWidth="1"/>
    <col min="7462" max="7462" width="10.125" style="412" bestFit="1" customWidth="1"/>
    <col min="7463" max="7463" width="0.375" style="412" customWidth="1"/>
    <col min="7464" max="7464" width="9.125" style="412" customWidth="1"/>
    <col min="7465" max="7466" width="12.625" style="412" customWidth="1"/>
    <col min="7467" max="7468" width="9.5" style="412" customWidth="1"/>
    <col min="7469" max="7469" width="0.375" style="412" customWidth="1"/>
    <col min="7470" max="7470" width="9.125" style="412" customWidth="1"/>
    <col min="7471" max="7472" width="12.625" style="412" customWidth="1"/>
    <col min="7473" max="7474" width="9.5" style="412" customWidth="1"/>
    <col min="7475" max="7475" width="0.375" style="412" customWidth="1"/>
    <col min="7476" max="7476" width="9.125" style="412" customWidth="1"/>
    <col min="7477" max="7478" width="12.625" style="412" customWidth="1"/>
    <col min="7479" max="7480" width="9.5" style="412" customWidth="1"/>
    <col min="7481" max="7481" width="0.375" style="412" customWidth="1"/>
    <col min="7482" max="7482" width="9.125" style="412" customWidth="1"/>
    <col min="7483" max="7484" width="12.625" style="412" customWidth="1"/>
    <col min="7485" max="7486" width="9.5" style="412" customWidth="1"/>
    <col min="7487" max="7487" width="0.375" style="412" customWidth="1"/>
    <col min="7488" max="7488" width="10.125" style="412" bestFit="1" customWidth="1"/>
    <col min="7489" max="7490" width="12.625" style="412" customWidth="1"/>
    <col min="7491" max="7491" width="9.5" style="412" customWidth="1"/>
    <col min="7492" max="7492" width="10.125" style="412" bestFit="1" customWidth="1"/>
    <col min="7493" max="7493" width="0.375" style="412" customWidth="1"/>
    <col min="7494" max="7494" width="10.125" style="412" bestFit="1" customWidth="1"/>
    <col min="7495" max="7496" width="12.625" style="412" customWidth="1"/>
    <col min="7497" max="7497" width="9.5" style="412" customWidth="1"/>
    <col min="7498" max="7498" width="10.125" style="412" bestFit="1" customWidth="1"/>
    <col min="7499" max="7499" width="0.375" style="412" customWidth="1"/>
    <col min="7500" max="7500" width="12.125" style="412" bestFit="1" customWidth="1"/>
    <col min="7501" max="7502" width="12.625" style="412" customWidth="1"/>
    <col min="7503" max="7503" width="7.125" style="412" customWidth="1"/>
    <col min="7504" max="7504" width="10.375" style="412" customWidth="1"/>
    <col min="7505" max="7505" width="11.625" style="412" bestFit="1" customWidth="1"/>
    <col min="7506" max="7506" width="5.125" style="412" bestFit="1" customWidth="1"/>
    <col min="7507" max="7680" width="9" style="412"/>
    <col min="7681" max="7681" width="4.375" style="412" customWidth="1"/>
    <col min="7682" max="7682" width="51.37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bestFit="1" customWidth="1"/>
    <col min="7702" max="7703" width="12.625" style="412" customWidth="1"/>
    <col min="7704" max="7704" width="9.5" style="412" customWidth="1"/>
    <col min="7705" max="7705" width="10.125" style="412" bestFit="1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bestFit="1" customWidth="1"/>
    <col min="7714" max="7715" width="12.625" style="412" customWidth="1"/>
    <col min="7716" max="7716" width="7.25" style="412" customWidth="1"/>
    <col min="7717" max="7717" width="9.5" style="412" customWidth="1"/>
    <col min="7718" max="7718" width="10.125" style="412" bestFit="1" customWidth="1"/>
    <col min="7719" max="7719" width="0.375" style="412" customWidth="1"/>
    <col min="7720" max="7720" width="9.125" style="412" customWidth="1"/>
    <col min="7721" max="7722" width="12.625" style="412" customWidth="1"/>
    <col min="7723" max="7724" width="9.5" style="412" customWidth="1"/>
    <col min="7725" max="7725" width="0.375" style="412" customWidth="1"/>
    <col min="7726" max="7726" width="9.125" style="412" customWidth="1"/>
    <col min="7727" max="7728" width="12.625" style="412" customWidth="1"/>
    <col min="7729" max="7730" width="9.5" style="412" customWidth="1"/>
    <col min="7731" max="7731" width="0.375" style="412" customWidth="1"/>
    <col min="7732" max="7732" width="9.125" style="412" customWidth="1"/>
    <col min="7733" max="7734" width="12.625" style="412" customWidth="1"/>
    <col min="7735" max="7736" width="9.5" style="412" customWidth="1"/>
    <col min="7737" max="7737" width="0.375" style="412" customWidth="1"/>
    <col min="7738" max="7738" width="9.125" style="412" customWidth="1"/>
    <col min="7739" max="7740" width="12.625" style="412" customWidth="1"/>
    <col min="7741" max="7742" width="9.5" style="412" customWidth="1"/>
    <col min="7743" max="7743" width="0.375" style="412" customWidth="1"/>
    <col min="7744" max="7744" width="10.125" style="412" bestFit="1" customWidth="1"/>
    <col min="7745" max="7746" width="12.625" style="412" customWidth="1"/>
    <col min="7747" max="7747" width="9.5" style="412" customWidth="1"/>
    <col min="7748" max="7748" width="10.125" style="412" bestFit="1" customWidth="1"/>
    <col min="7749" max="7749" width="0.375" style="412" customWidth="1"/>
    <col min="7750" max="7750" width="10.125" style="412" bestFit="1" customWidth="1"/>
    <col min="7751" max="7752" width="12.625" style="412" customWidth="1"/>
    <col min="7753" max="7753" width="9.5" style="412" customWidth="1"/>
    <col min="7754" max="7754" width="10.125" style="412" bestFit="1" customWidth="1"/>
    <col min="7755" max="7755" width="0.375" style="412" customWidth="1"/>
    <col min="7756" max="7756" width="12.125" style="412" bestFit="1" customWidth="1"/>
    <col min="7757" max="7758" width="12.625" style="412" customWidth="1"/>
    <col min="7759" max="7759" width="7.125" style="412" customWidth="1"/>
    <col min="7760" max="7760" width="10.375" style="412" customWidth="1"/>
    <col min="7761" max="7761" width="11.625" style="412" bestFit="1" customWidth="1"/>
    <col min="7762" max="7762" width="5.125" style="412" bestFit="1" customWidth="1"/>
    <col min="7763" max="7936" width="9" style="412"/>
    <col min="7937" max="7937" width="4.375" style="412" customWidth="1"/>
    <col min="7938" max="7938" width="51.37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bestFit="1" customWidth="1"/>
    <col min="7958" max="7959" width="12.625" style="412" customWidth="1"/>
    <col min="7960" max="7960" width="9.5" style="412" customWidth="1"/>
    <col min="7961" max="7961" width="10.125" style="412" bestFit="1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bestFit="1" customWidth="1"/>
    <col min="7970" max="7971" width="12.625" style="412" customWidth="1"/>
    <col min="7972" max="7972" width="7.25" style="412" customWidth="1"/>
    <col min="7973" max="7973" width="9.5" style="412" customWidth="1"/>
    <col min="7974" max="7974" width="10.125" style="412" bestFit="1" customWidth="1"/>
    <col min="7975" max="7975" width="0.375" style="412" customWidth="1"/>
    <col min="7976" max="7976" width="9.125" style="412" customWidth="1"/>
    <col min="7977" max="7978" width="12.625" style="412" customWidth="1"/>
    <col min="7979" max="7980" width="9.5" style="412" customWidth="1"/>
    <col min="7981" max="7981" width="0.375" style="412" customWidth="1"/>
    <col min="7982" max="7982" width="9.125" style="412" customWidth="1"/>
    <col min="7983" max="7984" width="12.625" style="412" customWidth="1"/>
    <col min="7985" max="7986" width="9.5" style="412" customWidth="1"/>
    <col min="7987" max="7987" width="0.375" style="412" customWidth="1"/>
    <col min="7988" max="7988" width="9.125" style="412" customWidth="1"/>
    <col min="7989" max="7990" width="12.625" style="412" customWidth="1"/>
    <col min="7991" max="7992" width="9.5" style="412" customWidth="1"/>
    <col min="7993" max="7993" width="0.375" style="412" customWidth="1"/>
    <col min="7994" max="7994" width="9.125" style="412" customWidth="1"/>
    <col min="7995" max="7996" width="12.625" style="412" customWidth="1"/>
    <col min="7997" max="7998" width="9.5" style="412" customWidth="1"/>
    <col min="7999" max="7999" width="0.375" style="412" customWidth="1"/>
    <col min="8000" max="8000" width="10.125" style="412" bestFit="1" customWidth="1"/>
    <col min="8001" max="8002" width="12.625" style="412" customWidth="1"/>
    <col min="8003" max="8003" width="9.5" style="412" customWidth="1"/>
    <col min="8004" max="8004" width="10.125" style="412" bestFit="1" customWidth="1"/>
    <col min="8005" max="8005" width="0.375" style="412" customWidth="1"/>
    <col min="8006" max="8006" width="10.125" style="412" bestFit="1" customWidth="1"/>
    <col min="8007" max="8008" width="12.625" style="412" customWidth="1"/>
    <col min="8009" max="8009" width="9.5" style="412" customWidth="1"/>
    <col min="8010" max="8010" width="10.125" style="412" bestFit="1" customWidth="1"/>
    <col min="8011" max="8011" width="0.375" style="412" customWidth="1"/>
    <col min="8012" max="8012" width="12.125" style="412" bestFit="1" customWidth="1"/>
    <col min="8013" max="8014" width="12.625" style="412" customWidth="1"/>
    <col min="8015" max="8015" width="7.125" style="412" customWidth="1"/>
    <col min="8016" max="8016" width="10.375" style="412" customWidth="1"/>
    <col min="8017" max="8017" width="11.625" style="412" bestFit="1" customWidth="1"/>
    <col min="8018" max="8018" width="5.125" style="412" bestFit="1" customWidth="1"/>
    <col min="8019" max="8192" width="9" style="412"/>
    <col min="8193" max="8193" width="4.375" style="412" customWidth="1"/>
    <col min="8194" max="8194" width="51.37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bestFit="1" customWidth="1"/>
    <col min="8214" max="8215" width="12.625" style="412" customWidth="1"/>
    <col min="8216" max="8216" width="9.5" style="412" customWidth="1"/>
    <col min="8217" max="8217" width="10.125" style="412" bestFit="1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bestFit="1" customWidth="1"/>
    <col min="8226" max="8227" width="12.625" style="412" customWidth="1"/>
    <col min="8228" max="8228" width="7.25" style="412" customWidth="1"/>
    <col min="8229" max="8229" width="9.5" style="412" customWidth="1"/>
    <col min="8230" max="8230" width="10.125" style="412" bestFit="1" customWidth="1"/>
    <col min="8231" max="8231" width="0.375" style="412" customWidth="1"/>
    <col min="8232" max="8232" width="9.125" style="412" customWidth="1"/>
    <col min="8233" max="8234" width="12.625" style="412" customWidth="1"/>
    <col min="8235" max="8236" width="9.5" style="412" customWidth="1"/>
    <col min="8237" max="8237" width="0.375" style="412" customWidth="1"/>
    <col min="8238" max="8238" width="9.125" style="412" customWidth="1"/>
    <col min="8239" max="8240" width="12.625" style="412" customWidth="1"/>
    <col min="8241" max="8242" width="9.5" style="412" customWidth="1"/>
    <col min="8243" max="8243" width="0.375" style="412" customWidth="1"/>
    <col min="8244" max="8244" width="9.125" style="412" customWidth="1"/>
    <col min="8245" max="8246" width="12.625" style="412" customWidth="1"/>
    <col min="8247" max="8248" width="9.5" style="412" customWidth="1"/>
    <col min="8249" max="8249" width="0.375" style="412" customWidth="1"/>
    <col min="8250" max="8250" width="9.125" style="412" customWidth="1"/>
    <col min="8251" max="8252" width="12.625" style="412" customWidth="1"/>
    <col min="8253" max="8254" width="9.5" style="412" customWidth="1"/>
    <col min="8255" max="8255" width="0.375" style="412" customWidth="1"/>
    <col min="8256" max="8256" width="10.125" style="412" bestFit="1" customWidth="1"/>
    <col min="8257" max="8258" width="12.625" style="412" customWidth="1"/>
    <col min="8259" max="8259" width="9.5" style="412" customWidth="1"/>
    <col min="8260" max="8260" width="10.125" style="412" bestFit="1" customWidth="1"/>
    <col min="8261" max="8261" width="0.375" style="412" customWidth="1"/>
    <col min="8262" max="8262" width="10.125" style="412" bestFit="1" customWidth="1"/>
    <col min="8263" max="8264" width="12.625" style="412" customWidth="1"/>
    <col min="8265" max="8265" width="9.5" style="412" customWidth="1"/>
    <col min="8266" max="8266" width="10.125" style="412" bestFit="1" customWidth="1"/>
    <col min="8267" max="8267" width="0.375" style="412" customWidth="1"/>
    <col min="8268" max="8268" width="12.125" style="412" bestFit="1" customWidth="1"/>
    <col min="8269" max="8270" width="12.625" style="412" customWidth="1"/>
    <col min="8271" max="8271" width="7.125" style="412" customWidth="1"/>
    <col min="8272" max="8272" width="10.375" style="412" customWidth="1"/>
    <col min="8273" max="8273" width="11.625" style="412" bestFit="1" customWidth="1"/>
    <col min="8274" max="8274" width="5.125" style="412" bestFit="1" customWidth="1"/>
    <col min="8275" max="8448" width="9" style="412"/>
    <col min="8449" max="8449" width="4.375" style="412" customWidth="1"/>
    <col min="8450" max="8450" width="51.37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bestFit="1" customWidth="1"/>
    <col min="8470" max="8471" width="12.625" style="412" customWidth="1"/>
    <col min="8472" max="8472" width="9.5" style="412" customWidth="1"/>
    <col min="8473" max="8473" width="10.125" style="412" bestFit="1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bestFit="1" customWidth="1"/>
    <col min="8482" max="8483" width="12.625" style="412" customWidth="1"/>
    <col min="8484" max="8484" width="7.25" style="412" customWidth="1"/>
    <col min="8485" max="8485" width="9.5" style="412" customWidth="1"/>
    <col min="8486" max="8486" width="10.125" style="412" bestFit="1" customWidth="1"/>
    <col min="8487" max="8487" width="0.375" style="412" customWidth="1"/>
    <col min="8488" max="8488" width="9.125" style="412" customWidth="1"/>
    <col min="8489" max="8490" width="12.625" style="412" customWidth="1"/>
    <col min="8491" max="8492" width="9.5" style="412" customWidth="1"/>
    <col min="8493" max="8493" width="0.375" style="412" customWidth="1"/>
    <col min="8494" max="8494" width="9.125" style="412" customWidth="1"/>
    <col min="8495" max="8496" width="12.625" style="412" customWidth="1"/>
    <col min="8497" max="8498" width="9.5" style="412" customWidth="1"/>
    <col min="8499" max="8499" width="0.375" style="412" customWidth="1"/>
    <col min="8500" max="8500" width="9.125" style="412" customWidth="1"/>
    <col min="8501" max="8502" width="12.625" style="412" customWidth="1"/>
    <col min="8503" max="8504" width="9.5" style="412" customWidth="1"/>
    <col min="8505" max="8505" width="0.375" style="412" customWidth="1"/>
    <col min="8506" max="8506" width="9.125" style="412" customWidth="1"/>
    <col min="8507" max="8508" width="12.625" style="412" customWidth="1"/>
    <col min="8509" max="8510" width="9.5" style="412" customWidth="1"/>
    <col min="8511" max="8511" width="0.375" style="412" customWidth="1"/>
    <col min="8512" max="8512" width="10.125" style="412" bestFit="1" customWidth="1"/>
    <col min="8513" max="8514" width="12.625" style="412" customWidth="1"/>
    <col min="8515" max="8515" width="9.5" style="412" customWidth="1"/>
    <col min="8516" max="8516" width="10.125" style="412" bestFit="1" customWidth="1"/>
    <col min="8517" max="8517" width="0.375" style="412" customWidth="1"/>
    <col min="8518" max="8518" width="10.125" style="412" bestFit="1" customWidth="1"/>
    <col min="8519" max="8520" width="12.625" style="412" customWidth="1"/>
    <col min="8521" max="8521" width="9.5" style="412" customWidth="1"/>
    <col min="8522" max="8522" width="10.125" style="412" bestFit="1" customWidth="1"/>
    <col min="8523" max="8523" width="0.375" style="412" customWidth="1"/>
    <col min="8524" max="8524" width="12.125" style="412" bestFit="1" customWidth="1"/>
    <col min="8525" max="8526" width="12.625" style="412" customWidth="1"/>
    <col min="8527" max="8527" width="7.125" style="412" customWidth="1"/>
    <col min="8528" max="8528" width="10.375" style="412" customWidth="1"/>
    <col min="8529" max="8529" width="11.625" style="412" bestFit="1" customWidth="1"/>
    <col min="8530" max="8530" width="5.125" style="412" bestFit="1" customWidth="1"/>
    <col min="8531" max="8704" width="9" style="412"/>
    <col min="8705" max="8705" width="4.375" style="412" customWidth="1"/>
    <col min="8706" max="8706" width="51.37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bestFit="1" customWidth="1"/>
    <col min="8726" max="8727" width="12.625" style="412" customWidth="1"/>
    <col min="8728" max="8728" width="9.5" style="412" customWidth="1"/>
    <col min="8729" max="8729" width="10.125" style="412" bestFit="1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bestFit="1" customWidth="1"/>
    <col min="8738" max="8739" width="12.625" style="412" customWidth="1"/>
    <col min="8740" max="8740" width="7.25" style="412" customWidth="1"/>
    <col min="8741" max="8741" width="9.5" style="412" customWidth="1"/>
    <col min="8742" max="8742" width="10.125" style="412" bestFit="1" customWidth="1"/>
    <col min="8743" max="8743" width="0.375" style="412" customWidth="1"/>
    <col min="8744" max="8744" width="9.125" style="412" customWidth="1"/>
    <col min="8745" max="8746" width="12.625" style="412" customWidth="1"/>
    <col min="8747" max="8748" width="9.5" style="412" customWidth="1"/>
    <col min="8749" max="8749" width="0.375" style="412" customWidth="1"/>
    <col min="8750" max="8750" width="9.125" style="412" customWidth="1"/>
    <col min="8751" max="8752" width="12.625" style="412" customWidth="1"/>
    <col min="8753" max="8754" width="9.5" style="412" customWidth="1"/>
    <col min="8755" max="8755" width="0.375" style="412" customWidth="1"/>
    <col min="8756" max="8756" width="9.125" style="412" customWidth="1"/>
    <col min="8757" max="8758" width="12.625" style="412" customWidth="1"/>
    <col min="8759" max="8760" width="9.5" style="412" customWidth="1"/>
    <col min="8761" max="8761" width="0.375" style="412" customWidth="1"/>
    <col min="8762" max="8762" width="9.125" style="412" customWidth="1"/>
    <col min="8763" max="8764" width="12.625" style="412" customWidth="1"/>
    <col min="8765" max="8766" width="9.5" style="412" customWidth="1"/>
    <col min="8767" max="8767" width="0.375" style="412" customWidth="1"/>
    <col min="8768" max="8768" width="10.125" style="412" bestFit="1" customWidth="1"/>
    <col min="8769" max="8770" width="12.625" style="412" customWidth="1"/>
    <col min="8771" max="8771" width="9.5" style="412" customWidth="1"/>
    <col min="8772" max="8772" width="10.125" style="412" bestFit="1" customWidth="1"/>
    <col min="8773" max="8773" width="0.375" style="412" customWidth="1"/>
    <col min="8774" max="8774" width="10.125" style="412" bestFit="1" customWidth="1"/>
    <col min="8775" max="8776" width="12.625" style="412" customWidth="1"/>
    <col min="8777" max="8777" width="9.5" style="412" customWidth="1"/>
    <col min="8778" max="8778" width="10.125" style="412" bestFit="1" customWidth="1"/>
    <col min="8779" max="8779" width="0.375" style="412" customWidth="1"/>
    <col min="8780" max="8780" width="12.125" style="412" bestFit="1" customWidth="1"/>
    <col min="8781" max="8782" width="12.625" style="412" customWidth="1"/>
    <col min="8783" max="8783" width="7.125" style="412" customWidth="1"/>
    <col min="8784" max="8784" width="10.375" style="412" customWidth="1"/>
    <col min="8785" max="8785" width="11.625" style="412" bestFit="1" customWidth="1"/>
    <col min="8786" max="8786" width="5.125" style="412" bestFit="1" customWidth="1"/>
    <col min="8787" max="8960" width="9" style="412"/>
    <col min="8961" max="8961" width="4.375" style="412" customWidth="1"/>
    <col min="8962" max="8962" width="51.37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bestFit="1" customWidth="1"/>
    <col min="8982" max="8983" width="12.625" style="412" customWidth="1"/>
    <col min="8984" max="8984" width="9.5" style="412" customWidth="1"/>
    <col min="8985" max="8985" width="10.125" style="412" bestFit="1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bestFit="1" customWidth="1"/>
    <col min="8994" max="8995" width="12.625" style="412" customWidth="1"/>
    <col min="8996" max="8996" width="7.25" style="412" customWidth="1"/>
    <col min="8997" max="8997" width="9.5" style="412" customWidth="1"/>
    <col min="8998" max="8998" width="10.125" style="412" bestFit="1" customWidth="1"/>
    <col min="8999" max="8999" width="0.375" style="412" customWidth="1"/>
    <col min="9000" max="9000" width="9.125" style="412" customWidth="1"/>
    <col min="9001" max="9002" width="12.625" style="412" customWidth="1"/>
    <col min="9003" max="9004" width="9.5" style="412" customWidth="1"/>
    <col min="9005" max="9005" width="0.375" style="412" customWidth="1"/>
    <col min="9006" max="9006" width="9.125" style="412" customWidth="1"/>
    <col min="9007" max="9008" width="12.625" style="412" customWidth="1"/>
    <col min="9009" max="9010" width="9.5" style="412" customWidth="1"/>
    <col min="9011" max="9011" width="0.375" style="412" customWidth="1"/>
    <col min="9012" max="9012" width="9.125" style="412" customWidth="1"/>
    <col min="9013" max="9014" width="12.625" style="412" customWidth="1"/>
    <col min="9015" max="9016" width="9.5" style="412" customWidth="1"/>
    <col min="9017" max="9017" width="0.375" style="412" customWidth="1"/>
    <col min="9018" max="9018" width="9.125" style="412" customWidth="1"/>
    <col min="9019" max="9020" width="12.625" style="412" customWidth="1"/>
    <col min="9021" max="9022" width="9.5" style="412" customWidth="1"/>
    <col min="9023" max="9023" width="0.375" style="412" customWidth="1"/>
    <col min="9024" max="9024" width="10.125" style="412" bestFit="1" customWidth="1"/>
    <col min="9025" max="9026" width="12.625" style="412" customWidth="1"/>
    <col min="9027" max="9027" width="9.5" style="412" customWidth="1"/>
    <col min="9028" max="9028" width="10.125" style="412" bestFit="1" customWidth="1"/>
    <col min="9029" max="9029" width="0.375" style="412" customWidth="1"/>
    <col min="9030" max="9030" width="10.125" style="412" bestFit="1" customWidth="1"/>
    <col min="9031" max="9032" width="12.625" style="412" customWidth="1"/>
    <col min="9033" max="9033" width="9.5" style="412" customWidth="1"/>
    <col min="9034" max="9034" width="10.125" style="412" bestFit="1" customWidth="1"/>
    <col min="9035" max="9035" width="0.375" style="412" customWidth="1"/>
    <col min="9036" max="9036" width="12.125" style="412" bestFit="1" customWidth="1"/>
    <col min="9037" max="9038" width="12.625" style="412" customWidth="1"/>
    <col min="9039" max="9039" width="7.125" style="412" customWidth="1"/>
    <col min="9040" max="9040" width="10.375" style="412" customWidth="1"/>
    <col min="9041" max="9041" width="11.625" style="412" bestFit="1" customWidth="1"/>
    <col min="9042" max="9042" width="5.125" style="412" bestFit="1" customWidth="1"/>
    <col min="9043" max="9216" width="9" style="412"/>
    <col min="9217" max="9217" width="4.375" style="412" customWidth="1"/>
    <col min="9218" max="9218" width="51.37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bestFit="1" customWidth="1"/>
    <col min="9238" max="9239" width="12.625" style="412" customWidth="1"/>
    <col min="9240" max="9240" width="9.5" style="412" customWidth="1"/>
    <col min="9241" max="9241" width="10.125" style="412" bestFit="1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bestFit="1" customWidth="1"/>
    <col min="9250" max="9251" width="12.625" style="412" customWidth="1"/>
    <col min="9252" max="9252" width="7.25" style="412" customWidth="1"/>
    <col min="9253" max="9253" width="9.5" style="412" customWidth="1"/>
    <col min="9254" max="9254" width="10.125" style="412" bestFit="1" customWidth="1"/>
    <col min="9255" max="9255" width="0.375" style="412" customWidth="1"/>
    <col min="9256" max="9256" width="9.125" style="412" customWidth="1"/>
    <col min="9257" max="9258" width="12.625" style="412" customWidth="1"/>
    <col min="9259" max="9260" width="9.5" style="412" customWidth="1"/>
    <col min="9261" max="9261" width="0.375" style="412" customWidth="1"/>
    <col min="9262" max="9262" width="9.125" style="412" customWidth="1"/>
    <col min="9263" max="9264" width="12.625" style="412" customWidth="1"/>
    <col min="9265" max="9266" width="9.5" style="412" customWidth="1"/>
    <col min="9267" max="9267" width="0.375" style="412" customWidth="1"/>
    <col min="9268" max="9268" width="9.125" style="412" customWidth="1"/>
    <col min="9269" max="9270" width="12.625" style="412" customWidth="1"/>
    <col min="9271" max="9272" width="9.5" style="412" customWidth="1"/>
    <col min="9273" max="9273" width="0.375" style="412" customWidth="1"/>
    <col min="9274" max="9274" width="9.125" style="412" customWidth="1"/>
    <col min="9275" max="9276" width="12.625" style="412" customWidth="1"/>
    <col min="9277" max="9278" width="9.5" style="412" customWidth="1"/>
    <col min="9279" max="9279" width="0.375" style="412" customWidth="1"/>
    <col min="9280" max="9280" width="10.125" style="412" bestFit="1" customWidth="1"/>
    <col min="9281" max="9282" width="12.625" style="412" customWidth="1"/>
    <col min="9283" max="9283" width="9.5" style="412" customWidth="1"/>
    <col min="9284" max="9284" width="10.125" style="412" bestFit="1" customWidth="1"/>
    <col min="9285" max="9285" width="0.375" style="412" customWidth="1"/>
    <col min="9286" max="9286" width="10.125" style="412" bestFit="1" customWidth="1"/>
    <col min="9287" max="9288" width="12.625" style="412" customWidth="1"/>
    <col min="9289" max="9289" width="9.5" style="412" customWidth="1"/>
    <col min="9290" max="9290" width="10.125" style="412" bestFit="1" customWidth="1"/>
    <col min="9291" max="9291" width="0.375" style="412" customWidth="1"/>
    <col min="9292" max="9292" width="12.125" style="412" bestFit="1" customWidth="1"/>
    <col min="9293" max="9294" width="12.625" style="412" customWidth="1"/>
    <col min="9295" max="9295" width="7.125" style="412" customWidth="1"/>
    <col min="9296" max="9296" width="10.375" style="412" customWidth="1"/>
    <col min="9297" max="9297" width="11.625" style="412" bestFit="1" customWidth="1"/>
    <col min="9298" max="9298" width="5.125" style="412" bestFit="1" customWidth="1"/>
    <col min="9299" max="9472" width="9" style="412"/>
    <col min="9473" max="9473" width="4.375" style="412" customWidth="1"/>
    <col min="9474" max="9474" width="51.37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bestFit="1" customWidth="1"/>
    <col min="9494" max="9495" width="12.625" style="412" customWidth="1"/>
    <col min="9496" max="9496" width="9.5" style="412" customWidth="1"/>
    <col min="9497" max="9497" width="10.125" style="412" bestFit="1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bestFit="1" customWidth="1"/>
    <col min="9506" max="9507" width="12.625" style="412" customWidth="1"/>
    <col min="9508" max="9508" width="7.25" style="412" customWidth="1"/>
    <col min="9509" max="9509" width="9.5" style="412" customWidth="1"/>
    <col min="9510" max="9510" width="10.125" style="412" bestFit="1" customWidth="1"/>
    <col min="9511" max="9511" width="0.375" style="412" customWidth="1"/>
    <col min="9512" max="9512" width="9.125" style="412" customWidth="1"/>
    <col min="9513" max="9514" width="12.625" style="412" customWidth="1"/>
    <col min="9515" max="9516" width="9.5" style="412" customWidth="1"/>
    <col min="9517" max="9517" width="0.375" style="412" customWidth="1"/>
    <col min="9518" max="9518" width="9.125" style="412" customWidth="1"/>
    <col min="9519" max="9520" width="12.625" style="412" customWidth="1"/>
    <col min="9521" max="9522" width="9.5" style="412" customWidth="1"/>
    <col min="9523" max="9523" width="0.375" style="412" customWidth="1"/>
    <col min="9524" max="9524" width="9.125" style="412" customWidth="1"/>
    <col min="9525" max="9526" width="12.625" style="412" customWidth="1"/>
    <col min="9527" max="9528" width="9.5" style="412" customWidth="1"/>
    <col min="9529" max="9529" width="0.375" style="412" customWidth="1"/>
    <col min="9530" max="9530" width="9.125" style="412" customWidth="1"/>
    <col min="9531" max="9532" width="12.625" style="412" customWidth="1"/>
    <col min="9533" max="9534" width="9.5" style="412" customWidth="1"/>
    <col min="9535" max="9535" width="0.375" style="412" customWidth="1"/>
    <col min="9536" max="9536" width="10.125" style="412" bestFit="1" customWidth="1"/>
    <col min="9537" max="9538" width="12.625" style="412" customWidth="1"/>
    <col min="9539" max="9539" width="9.5" style="412" customWidth="1"/>
    <col min="9540" max="9540" width="10.125" style="412" bestFit="1" customWidth="1"/>
    <col min="9541" max="9541" width="0.375" style="412" customWidth="1"/>
    <col min="9542" max="9542" width="10.125" style="412" bestFit="1" customWidth="1"/>
    <col min="9543" max="9544" width="12.625" style="412" customWidth="1"/>
    <col min="9545" max="9545" width="9.5" style="412" customWidth="1"/>
    <col min="9546" max="9546" width="10.125" style="412" bestFit="1" customWidth="1"/>
    <col min="9547" max="9547" width="0.375" style="412" customWidth="1"/>
    <col min="9548" max="9548" width="12.125" style="412" bestFit="1" customWidth="1"/>
    <col min="9549" max="9550" width="12.625" style="412" customWidth="1"/>
    <col min="9551" max="9551" width="7.125" style="412" customWidth="1"/>
    <col min="9552" max="9552" width="10.375" style="412" customWidth="1"/>
    <col min="9553" max="9553" width="11.625" style="412" bestFit="1" customWidth="1"/>
    <col min="9554" max="9554" width="5.125" style="412" bestFit="1" customWidth="1"/>
    <col min="9555" max="9728" width="9" style="412"/>
    <col min="9729" max="9729" width="4.375" style="412" customWidth="1"/>
    <col min="9730" max="9730" width="51.37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bestFit="1" customWidth="1"/>
    <col min="9750" max="9751" width="12.625" style="412" customWidth="1"/>
    <col min="9752" max="9752" width="9.5" style="412" customWidth="1"/>
    <col min="9753" max="9753" width="10.125" style="412" bestFit="1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bestFit="1" customWidth="1"/>
    <col min="9762" max="9763" width="12.625" style="412" customWidth="1"/>
    <col min="9764" max="9764" width="7.25" style="412" customWidth="1"/>
    <col min="9765" max="9765" width="9.5" style="412" customWidth="1"/>
    <col min="9766" max="9766" width="10.125" style="412" bestFit="1" customWidth="1"/>
    <col min="9767" max="9767" width="0.375" style="412" customWidth="1"/>
    <col min="9768" max="9768" width="9.125" style="412" customWidth="1"/>
    <col min="9769" max="9770" width="12.625" style="412" customWidth="1"/>
    <col min="9771" max="9772" width="9.5" style="412" customWidth="1"/>
    <col min="9773" max="9773" width="0.375" style="412" customWidth="1"/>
    <col min="9774" max="9774" width="9.125" style="412" customWidth="1"/>
    <col min="9775" max="9776" width="12.625" style="412" customWidth="1"/>
    <col min="9777" max="9778" width="9.5" style="412" customWidth="1"/>
    <col min="9779" max="9779" width="0.375" style="412" customWidth="1"/>
    <col min="9780" max="9780" width="9.125" style="412" customWidth="1"/>
    <col min="9781" max="9782" width="12.625" style="412" customWidth="1"/>
    <col min="9783" max="9784" width="9.5" style="412" customWidth="1"/>
    <col min="9785" max="9785" width="0.375" style="412" customWidth="1"/>
    <col min="9786" max="9786" width="9.125" style="412" customWidth="1"/>
    <col min="9787" max="9788" width="12.625" style="412" customWidth="1"/>
    <col min="9789" max="9790" width="9.5" style="412" customWidth="1"/>
    <col min="9791" max="9791" width="0.375" style="412" customWidth="1"/>
    <col min="9792" max="9792" width="10.125" style="412" bestFit="1" customWidth="1"/>
    <col min="9793" max="9794" width="12.625" style="412" customWidth="1"/>
    <col min="9795" max="9795" width="9.5" style="412" customWidth="1"/>
    <col min="9796" max="9796" width="10.125" style="412" bestFit="1" customWidth="1"/>
    <col min="9797" max="9797" width="0.375" style="412" customWidth="1"/>
    <col min="9798" max="9798" width="10.125" style="412" bestFit="1" customWidth="1"/>
    <col min="9799" max="9800" width="12.625" style="412" customWidth="1"/>
    <col min="9801" max="9801" width="9.5" style="412" customWidth="1"/>
    <col min="9802" max="9802" width="10.125" style="412" bestFit="1" customWidth="1"/>
    <col min="9803" max="9803" width="0.375" style="412" customWidth="1"/>
    <col min="9804" max="9804" width="12.125" style="412" bestFit="1" customWidth="1"/>
    <col min="9805" max="9806" width="12.625" style="412" customWidth="1"/>
    <col min="9807" max="9807" width="7.125" style="412" customWidth="1"/>
    <col min="9808" max="9808" width="10.375" style="412" customWidth="1"/>
    <col min="9809" max="9809" width="11.625" style="412" bestFit="1" customWidth="1"/>
    <col min="9810" max="9810" width="5.125" style="412" bestFit="1" customWidth="1"/>
    <col min="9811" max="9984" width="9" style="412"/>
    <col min="9985" max="9985" width="4.375" style="412" customWidth="1"/>
    <col min="9986" max="9986" width="51.37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bestFit="1" customWidth="1"/>
    <col min="10006" max="10007" width="12.625" style="412" customWidth="1"/>
    <col min="10008" max="10008" width="9.5" style="412" customWidth="1"/>
    <col min="10009" max="10009" width="10.125" style="412" bestFit="1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bestFit="1" customWidth="1"/>
    <col min="10018" max="10019" width="12.625" style="412" customWidth="1"/>
    <col min="10020" max="10020" width="7.25" style="412" customWidth="1"/>
    <col min="10021" max="10021" width="9.5" style="412" customWidth="1"/>
    <col min="10022" max="10022" width="10.125" style="412" bestFit="1" customWidth="1"/>
    <col min="10023" max="10023" width="0.375" style="412" customWidth="1"/>
    <col min="10024" max="10024" width="9.125" style="412" customWidth="1"/>
    <col min="10025" max="10026" width="12.625" style="412" customWidth="1"/>
    <col min="10027" max="10028" width="9.5" style="412" customWidth="1"/>
    <col min="10029" max="10029" width="0.375" style="412" customWidth="1"/>
    <col min="10030" max="10030" width="9.125" style="412" customWidth="1"/>
    <col min="10031" max="10032" width="12.625" style="412" customWidth="1"/>
    <col min="10033" max="10034" width="9.5" style="412" customWidth="1"/>
    <col min="10035" max="10035" width="0.375" style="412" customWidth="1"/>
    <col min="10036" max="10036" width="9.125" style="412" customWidth="1"/>
    <col min="10037" max="10038" width="12.625" style="412" customWidth="1"/>
    <col min="10039" max="10040" width="9.5" style="412" customWidth="1"/>
    <col min="10041" max="10041" width="0.375" style="412" customWidth="1"/>
    <col min="10042" max="10042" width="9.125" style="412" customWidth="1"/>
    <col min="10043" max="10044" width="12.625" style="412" customWidth="1"/>
    <col min="10045" max="10046" width="9.5" style="412" customWidth="1"/>
    <col min="10047" max="10047" width="0.375" style="412" customWidth="1"/>
    <col min="10048" max="10048" width="10.125" style="412" bestFit="1" customWidth="1"/>
    <col min="10049" max="10050" width="12.625" style="412" customWidth="1"/>
    <col min="10051" max="10051" width="9.5" style="412" customWidth="1"/>
    <col min="10052" max="10052" width="10.125" style="412" bestFit="1" customWidth="1"/>
    <col min="10053" max="10053" width="0.375" style="412" customWidth="1"/>
    <col min="10054" max="10054" width="10.125" style="412" bestFit="1" customWidth="1"/>
    <col min="10055" max="10056" width="12.625" style="412" customWidth="1"/>
    <col min="10057" max="10057" width="9.5" style="412" customWidth="1"/>
    <col min="10058" max="10058" width="10.125" style="412" bestFit="1" customWidth="1"/>
    <col min="10059" max="10059" width="0.375" style="412" customWidth="1"/>
    <col min="10060" max="10060" width="12.125" style="412" bestFit="1" customWidth="1"/>
    <col min="10061" max="10062" width="12.625" style="412" customWidth="1"/>
    <col min="10063" max="10063" width="7.125" style="412" customWidth="1"/>
    <col min="10064" max="10064" width="10.375" style="412" customWidth="1"/>
    <col min="10065" max="10065" width="11.625" style="412" bestFit="1" customWidth="1"/>
    <col min="10066" max="10066" width="5.125" style="412" bestFit="1" customWidth="1"/>
    <col min="10067" max="10240" width="9" style="412"/>
    <col min="10241" max="10241" width="4.375" style="412" customWidth="1"/>
    <col min="10242" max="10242" width="51.37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bestFit="1" customWidth="1"/>
    <col min="10262" max="10263" width="12.625" style="412" customWidth="1"/>
    <col min="10264" max="10264" width="9.5" style="412" customWidth="1"/>
    <col min="10265" max="10265" width="10.125" style="412" bestFit="1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bestFit="1" customWidth="1"/>
    <col min="10274" max="10275" width="12.625" style="412" customWidth="1"/>
    <col min="10276" max="10276" width="7.25" style="412" customWidth="1"/>
    <col min="10277" max="10277" width="9.5" style="412" customWidth="1"/>
    <col min="10278" max="10278" width="10.125" style="412" bestFit="1" customWidth="1"/>
    <col min="10279" max="10279" width="0.375" style="412" customWidth="1"/>
    <col min="10280" max="10280" width="9.125" style="412" customWidth="1"/>
    <col min="10281" max="10282" width="12.625" style="412" customWidth="1"/>
    <col min="10283" max="10284" width="9.5" style="412" customWidth="1"/>
    <col min="10285" max="10285" width="0.375" style="412" customWidth="1"/>
    <col min="10286" max="10286" width="9.125" style="412" customWidth="1"/>
    <col min="10287" max="10288" width="12.625" style="412" customWidth="1"/>
    <col min="10289" max="10290" width="9.5" style="412" customWidth="1"/>
    <col min="10291" max="10291" width="0.375" style="412" customWidth="1"/>
    <col min="10292" max="10292" width="9.125" style="412" customWidth="1"/>
    <col min="10293" max="10294" width="12.625" style="412" customWidth="1"/>
    <col min="10295" max="10296" width="9.5" style="412" customWidth="1"/>
    <col min="10297" max="10297" width="0.375" style="412" customWidth="1"/>
    <col min="10298" max="10298" width="9.125" style="412" customWidth="1"/>
    <col min="10299" max="10300" width="12.625" style="412" customWidth="1"/>
    <col min="10301" max="10302" width="9.5" style="412" customWidth="1"/>
    <col min="10303" max="10303" width="0.375" style="412" customWidth="1"/>
    <col min="10304" max="10304" width="10.125" style="412" bestFit="1" customWidth="1"/>
    <col min="10305" max="10306" width="12.625" style="412" customWidth="1"/>
    <col min="10307" max="10307" width="9.5" style="412" customWidth="1"/>
    <col min="10308" max="10308" width="10.125" style="412" bestFit="1" customWidth="1"/>
    <col min="10309" max="10309" width="0.375" style="412" customWidth="1"/>
    <col min="10310" max="10310" width="10.125" style="412" bestFit="1" customWidth="1"/>
    <col min="10311" max="10312" width="12.625" style="412" customWidth="1"/>
    <col min="10313" max="10313" width="9.5" style="412" customWidth="1"/>
    <col min="10314" max="10314" width="10.125" style="412" bestFit="1" customWidth="1"/>
    <col min="10315" max="10315" width="0.375" style="412" customWidth="1"/>
    <col min="10316" max="10316" width="12.125" style="412" bestFit="1" customWidth="1"/>
    <col min="10317" max="10318" width="12.625" style="412" customWidth="1"/>
    <col min="10319" max="10319" width="7.125" style="412" customWidth="1"/>
    <col min="10320" max="10320" width="10.375" style="412" customWidth="1"/>
    <col min="10321" max="10321" width="11.625" style="412" bestFit="1" customWidth="1"/>
    <col min="10322" max="10322" width="5.125" style="412" bestFit="1" customWidth="1"/>
    <col min="10323" max="10496" width="9" style="412"/>
    <col min="10497" max="10497" width="4.375" style="412" customWidth="1"/>
    <col min="10498" max="10498" width="51.37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bestFit="1" customWidth="1"/>
    <col min="10518" max="10519" width="12.625" style="412" customWidth="1"/>
    <col min="10520" max="10520" width="9.5" style="412" customWidth="1"/>
    <col min="10521" max="10521" width="10.125" style="412" bestFit="1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bestFit="1" customWidth="1"/>
    <col min="10530" max="10531" width="12.625" style="412" customWidth="1"/>
    <col min="10532" max="10532" width="7.25" style="412" customWidth="1"/>
    <col min="10533" max="10533" width="9.5" style="412" customWidth="1"/>
    <col min="10534" max="10534" width="10.125" style="412" bestFit="1" customWidth="1"/>
    <col min="10535" max="10535" width="0.375" style="412" customWidth="1"/>
    <col min="10536" max="10536" width="9.125" style="412" customWidth="1"/>
    <col min="10537" max="10538" width="12.625" style="412" customWidth="1"/>
    <col min="10539" max="10540" width="9.5" style="412" customWidth="1"/>
    <col min="10541" max="10541" width="0.375" style="412" customWidth="1"/>
    <col min="10542" max="10542" width="9.125" style="412" customWidth="1"/>
    <col min="10543" max="10544" width="12.625" style="412" customWidth="1"/>
    <col min="10545" max="10546" width="9.5" style="412" customWidth="1"/>
    <col min="10547" max="10547" width="0.375" style="412" customWidth="1"/>
    <col min="10548" max="10548" width="9.125" style="412" customWidth="1"/>
    <col min="10549" max="10550" width="12.625" style="412" customWidth="1"/>
    <col min="10551" max="10552" width="9.5" style="412" customWidth="1"/>
    <col min="10553" max="10553" width="0.375" style="412" customWidth="1"/>
    <col min="10554" max="10554" width="9.125" style="412" customWidth="1"/>
    <col min="10555" max="10556" width="12.625" style="412" customWidth="1"/>
    <col min="10557" max="10558" width="9.5" style="412" customWidth="1"/>
    <col min="10559" max="10559" width="0.375" style="412" customWidth="1"/>
    <col min="10560" max="10560" width="10.125" style="412" bestFit="1" customWidth="1"/>
    <col min="10561" max="10562" width="12.625" style="412" customWidth="1"/>
    <col min="10563" max="10563" width="9.5" style="412" customWidth="1"/>
    <col min="10564" max="10564" width="10.125" style="412" bestFit="1" customWidth="1"/>
    <col min="10565" max="10565" width="0.375" style="412" customWidth="1"/>
    <col min="10566" max="10566" width="10.125" style="412" bestFit="1" customWidth="1"/>
    <col min="10567" max="10568" width="12.625" style="412" customWidth="1"/>
    <col min="10569" max="10569" width="9.5" style="412" customWidth="1"/>
    <col min="10570" max="10570" width="10.125" style="412" bestFit="1" customWidth="1"/>
    <col min="10571" max="10571" width="0.375" style="412" customWidth="1"/>
    <col min="10572" max="10572" width="12.125" style="412" bestFit="1" customWidth="1"/>
    <col min="10573" max="10574" width="12.625" style="412" customWidth="1"/>
    <col min="10575" max="10575" width="7.125" style="412" customWidth="1"/>
    <col min="10576" max="10576" width="10.375" style="412" customWidth="1"/>
    <col min="10577" max="10577" width="11.625" style="412" bestFit="1" customWidth="1"/>
    <col min="10578" max="10578" width="5.125" style="412" bestFit="1" customWidth="1"/>
    <col min="10579" max="10752" width="9" style="412"/>
    <col min="10753" max="10753" width="4.375" style="412" customWidth="1"/>
    <col min="10754" max="10754" width="51.37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bestFit="1" customWidth="1"/>
    <col min="10774" max="10775" width="12.625" style="412" customWidth="1"/>
    <col min="10776" max="10776" width="9.5" style="412" customWidth="1"/>
    <col min="10777" max="10777" width="10.125" style="412" bestFit="1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bestFit="1" customWidth="1"/>
    <col min="10786" max="10787" width="12.625" style="412" customWidth="1"/>
    <col min="10788" max="10788" width="7.25" style="412" customWidth="1"/>
    <col min="10789" max="10789" width="9.5" style="412" customWidth="1"/>
    <col min="10790" max="10790" width="10.125" style="412" bestFit="1" customWidth="1"/>
    <col min="10791" max="10791" width="0.375" style="412" customWidth="1"/>
    <col min="10792" max="10792" width="9.125" style="412" customWidth="1"/>
    <col min="10793" max="10794" width="12.625" style="412" customWidth="1"/>
    <col min="10795" max="10796" width="9.5" style="412" customWidth="1"/>
    <col min="10797" max="10797" width="0.375" style="412" customWidth="1"/>
    <col min="10798" max="10798" width="9.125" style="412" customWidth="1"/>
    <col min="10799" max="10800" width="12.625" style="412" customWidth="1"/>
    <col min="10801" max="10802" width="9.5" style="412" customWidth="1"/>
    <col min="10803" max="10803" width="0.375" style="412" customWidth="1"/>
    <col min="10804" max="10804" width="9.125" style="412" customWidth="1"/>
    <col min="10805" max="10806" width="12.625" style="412" customWidth="1"/>
    <col min="10807" max="10808" width="9.5" style="412" customWidth="1"/>
    <col min="10809" max="10809" width="0.375" style="412" customWidth="1"/>
    <col min="10810" max="10810" width="9.125" style="412" customWidth="1"/>
    <col min="10811" max="10812" width="12.625" style="412" customWidth="1"/>
    <col min="10813" max="10814" width="9.5" style="412" customWidth="1"/>
    <col min="10815" max="10815" width="0.375" style="412" customWidth="1"/>
    <col min="10816" max="10816" width="10.125" style="412" bestFit="1" customWidth="1"/>
    <col min="10817" max="10818" width="12.625" style="412" customWidth="1"/>
    <col min="10819" max="10819" width="9.5" style="412" customWidth="1"/>
    <col min="10820" max="10820" width="10.125" style="412" bestFit="1" customWidth="1"/>
    <col min="10821" max="10821" width="0.375" style="412" customWidth="1"/>
    <col min="10822" max="10822" width="10.125" style="412" bestFit="1" customWidth="1"/>
    <col min="10823" max="10824" width="12.625" style="412" customWidth="1"/>
    <col min="10825" max="10825" width="9.5" style="412" customWidth="1"/>
    <col min="10826" max="10826" width="10.125" style="412" bestFit="1" customWidth="1"/>
    <col min="10827" max="10827" width="0.375" style="412" customWidth="1"/>
    <col min="10828" max="10828" width="12.125" style="412" bestFit="1" customWidth="1"/>
    <col min="10829" max="10830" width="12.625" style="412" customWidth="1"/>
    <col min="10831" max="10831" width="7.125" style="412" customWidth="1"/>
    <col min="10832" max="10832" width="10.375" style="412" customWidth="1"/>
    <col min="10833" max="10833" width="11.625" style="412" bestFit="1" customWidth="1"/>
    <col min="10834" max="10834" width="5.125" style="412" bestFit="1" customWidth="1"/>
    <col min="10835" max="11008" width="9" style="412"/>
    <col min="11009" max="11009" width="4.375" style="412" customWidth="1"/>
    <col min="11010" max="11010" width="51.37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bestFit="1" customWidth="1"/>
    <col min="11030" max="11031" width="12.625" style="412" customWidth="1"/>
    <col min="11032" max="11032" width="9.5" style="412" customWidth="1"/>
    <col min="11033" max="11033" width="10.125" style="412" bestFit="1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bestFit="1" customWidth="1"/>
    <col min="11042" max="11043" width="12.625" style="412" customWidth="1"/>
    <col min="11044" max="11044" width="7.25" style="412" customWidth="1"/>
    <col min="11045" max="11045" width="9.5" style="412" customWidth="1"/>
    <col min="11046" max="11046" width="10.125" style="412" bestFit="1" customWidth="1"/>
    <col min="11047" max="11047" width="0.375" style="412" customWidth="1"/>
    <col min="11048" max="11048" width="9.125" style="412" customWidth="1"/>
    <col min="11049" max="11050" width="12.625" style="412" customWidth="1"/>
    <col min="11051" max="11052" width="9.5" style="412" customWidth="1"/>
    <col min="11053" max="11053" width="0.375" style="412" customWidth="1"/>
    <col min="11054" max="11054" width="9.125" style="412" customWidth="1"/>
    <col min="11055" max="11056" width="12.625" style="412" customWidth="1"/>
    <col min="11057" max="11058" width="9.5" style="412" customWidth="1"/>
    <col min="11059" max="11059" width="0.375" style="412" customWidth="1"/>
    <col min="11060" max="11060" width="9.125" style="412" customWidth="1"/>
    <col min="11061" max="11062" width="12.625" style="412" customWidth="1"/>
    <col min="11063" max="11064" width="9.5" style="412" customWidth="1"/>
    <col min="11065" max="11065" width="0.375" style="412" customWidth="1"/>
    <col min="11066" max="11066" width="9.125" style="412" customWidth="1"/>
    <col min="11067" max="11068" width="12.625" style="412" customWidth="1"/>
    <col min="11069" max="11070" width="9.5" style="412" customWidth="1"/>
    <col min="11071" max="11071" width="0.375" style="412" customWidth="1"/>
    <col min="11072" max="11072" width="10.125" style="412" bestFit="1" customWidth="1"/>
    <col min="11073" max="11074" width="12.625" style="412" customWidth="1"/>
    <col min="11075" max="11075" width="9.5" style="412" customWidth="1"/>
    <col min="11076" max="11076" width="10.125" style="412" bestFit="1" customWidth="1"/>
    <col min="11077" max="11077" width="0.375" style="412" customWidth="1"/>
    <col min="11078" max="11078" width="10.125" style="412" bestFit="1" customWidth="1"/>
    <col min="11079" max="11080" width="12.625" style="412" customWidth="1"/>
    <col min="11081" max="11081" width="9.5" style="412" customWidth="1"/>
    <col min="11082" max="11082" width="10.125" style="412" bestFit="1" customWidth="1"/>
    <col min="11083" max="11083" width="0.375" style="412" customWidth="1"/>
    <col min="11084" max="11084" width="12.125" style="412" bestFit="1" customWidth="1"/>
    <col min="11085" max="11086" width="12.625" style="412" customWidth="1"/>
    <col min="11087" max="11087" width="7.125" style="412" customWidth="1"/>
    <col min="11088" max="11088" width="10.375" style="412" customWidth="1"/>
    <col min="11089" max="11089" width="11.625" style="412" bestFit="1" customWidth="1"/>
    <col min="11090" max="11090" width="5.125" style="412" bestFit="1" customWidth="1"/>
    <col min="11091" max="11264" width="9" style="412"/>
    <col min="11265" max="11265" width="4.375" style="412" customWidth="1"/>
    <col min="11266" max="11266" width="51.37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bestFit="1" customWidth="1"/>
    <col min="11286" max="11287" width="12.625" style="412" customWidth="1"/>
    <col min="11288" max="11288" width="9.5" style="412" customWidth="1"/>
    <col min="11289" max="11289" width="10.125" style="412" bestFit="1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bestFit="1" customWidth="1"/>
    <col min="11298" max="11299" width="12.625" style="412" customWidth="1"/>
    <col min="11300" max="11300" width="7.25" style="412" customWidth="1"/>
    <col min="11301" max="11301" width="9.5" style="412" customWidth="1"/>
    <col min="11302" max="11302" width="10.125" style="412" bestFit="1" customWidth="1"/>
    <col min="11303" max="11303" width="0.375" style="412" customWidth="1"/>
    <col min="11304" max="11304" width="9.125" style="412" customWidth="1"/>
    <col min="11305" max="11306" width="12.625" style="412" customWidth="1"/>
    <col min="11307" max="11308" width="9.5" style="412" customWidth="1"/>
    <col min="11309" max="11309" width="0.375" style="412" customWidth="1"/>
    <col min="11310" max="11310" width="9.125" style="412" customWidth="1"/>
    <col min="11311" max="11312" width="12.625" style="412" customWidth="1"/>
    <col min="11313" max="11314" width="9.5" style="412" customWidth="1"/>
    <col min="11315" max="11315" width="0.375" style="412" customWidth="1"/>
    <col min="11316" max="11316" width="9.125" style="412" customWidth="1"/>
    <col min="11317" max="11318" width="12.625" style="412" customWidth="1"/>
    <col min="11319" max="11320" width="9.5" style="412" customWidth="1"/>
    <col min="11321" max="11321" width="0.375" style="412" customWidth="1"/>
    <col min="11322" max="11322" width="9.125" style="412" customWidth="1"/>
    <col min="11323" max="11324" width="12.625" style="412" customWidth="1"/>
    <col min="11325" max="11326" width="9.5" style="412" customWidth="1"/>
    <col min="11327" max="11327" width="0.375" style="412" customWidth="1"/>
    <col min="11328" max="11328" width="10.125" style="412" bestFit="1" customWidth="1"/>
    <col min="11329" max="11330" width="12.625" style="412" customWidth="1"/>
    <col min="11331" max="11331" width="9.5" style="412" customWidth="1"/>
    <col min="11332" max="11332" width="10.125" style="412" bestFit="1" customWidth="1"/>
    <col min="11333" max="11333" width="0.375" style="412" customWidth="1"/>
    <col min="11334" max="11334" width="10.125" style="412" bestFit="1" customWidth="1"/>
    <col min="11335" max="11336" width="12.625" style="412" customWidth="1"/>
    <col min="11337" max="11337" width="9.5" style="412" customWidth="1"/>
    <col min="11338" max="11338" width="10.125" style="412" bestFit="1" customWidth="1"/>
    <col min="11339" max="11339" width="0.375" style="412" customWidth="1"/>
    <col min="11340" max="11340" width="12.125" style="412" bestFit="1" customWidth="1"/>
    <col min="11341" max="11342" width="12.625" style="412" customWidth="1"/>
    <col min="11343" max="11343" width="7.125" style="412" customWidth="1"/>
    <col min="11344" max="11344" width="10.375" style="412" customWidth="1"/>
    <col min="11345" max="11345" width="11.625" style="412" bestFit="1" customWidth="1"/>
    <col min="11346" max="11346" width="5.125" style="412" bestFit="1" customWidth="1"/>
    <col min="11347" max="11520" width="9" style="412"/>
    <col min="11521" max="11521" width="4.375" style="412" customWidth="1"/>
    <col min="11522" max="11522" width="51.37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bestFit="1" customWidth="1"/>
    <col min="11542" max="11543" width="12.625" style="412" customWidth="1"/>
    <col min="11544" max="11544" width="9.5" style="412" customWidth="1"/>
    <col min="11545" max="11545" width="10.125" style="412" bestFit="1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bestFit="1" customWidth="1"/>
    <col min="11554" max="11555" width="12.625" style="412" customWidth="1"/>
    <col min="11556" max="11556" width="7.25" style="412" customWidth="1"/>
    <col min="11557" max="11557" width="9.5" style="412" customWidth="1"/>
    <col min="11558" max="11558" width="10.125" style="412" bestFit="1" customWidth="1"/>
    <col min="11559" max="11559" width="0.375" style="412" customWidth="1"/>
    <col min="11560" max="11560" width="9.125" style="412" customWidth="1"/>
    <col min="11561" max="11562" width="12.625" style="412" customWidth="1"/>
    <col min="11563" max="11564" width="9.5" style="412" customWidth="1"/>
    <col min="11565" max="11565" width="0.375" style="412" customWidth="1"/>
    <col min="11566" max="11566" width="9.125" style="412" customWidth="1"/>
    <col min="11567" max="11568" width="12.625" style="412" customWidth="1"/>
    <col min="11569" max="11570" width="9.5" style="412" customWidth="1"/>
    <col min="11571" max="11571" width="0.375" style="412" customWidth="1"/>
    <col min="11572" max="11572" width="9.125" style="412" customWidth="1"/>
    <col min="11573" max="11574" width="12.625" style="412" customWidth="1"/>
    <col min="11575" max="11576" width="9.5" style="412" customWidth="1"/>
    <col min="11577" max="11577" width="0.375" style="412" customWidth="1"/>
    <col min="11578" max="11578" width="9.125" style="412" customWidth="1"/>
    <col min="11579" max="11580" width="12.625" style="412" customWidth="1"/>
    <col min="11581" max="11582" width="9.5" style="412" customWidth="1"/>
    <col min="11583" max="11583" width="0.375" style="412" customWidth="1"/>
    <col min="11584" max="11584" width="10.125" style="412" bestFit="1" customWidth="1"/>
    <col min="11585" max="11586" width="12.625" style="412" customWidth="1"/>
    <col min="11587" max="11587" width="9.5" style="412" customWidth="1"/>
    <col min="11588" max="11588" width="10.125" style="412" bestFit="1" customWidth="1"/>
    <col min="11589" max="11589" width="0.375" style="412" customWidth="1"/>
    <col min="11590" max="11590" width="10.125" style="412" bestFit="1" customWidth="1"/>
    <col min="11591" max="11592" width="12.625" style="412" customWidth="1"/>
    <col min="11593" max="11593" width="9.5" style="412" customWidth="1"/>
    <col min="11594" max="11594" width="10.125" style="412" bestFit="1" customWidth="1"/>
    <col min="11595" max="11595" width="0.375" style="412" customWidth="1"/>
    <col min="11596" max="11596" width="12.125" style="412" bestFit="1" customWidth="1"/>
    <col min="11597" max="11598" width="12.625" style="412" customWidth="1"/>
    <col min="11599" max="11599" width="7.125" style="412" customWidth="1"/>
    <col min="11600" max="11600" width="10.375" style="412" customWidth="1"/>
    <col min="11601" max="11601" width="11.625" style="412" bestFit="1" customWidth="1"/>
    <col min="11602" max="11602" width="5.125" style="412" bestFit="1" customWidth="1"/>
    <col min="11603" max="11776" width="9" style="412"/>
    <col min="11777" max="11777" width="4.375" style="412" customWidth="1"/>
    <col min="11778" max="11778" width="51.37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bestFit="1" customWidth="1"/>
    <col min="11798" max="11799" width="12.625" style="412" customWidth="1"/>
    <col min="11800" max="11800" width="9.5" style="412" customWidth="1"/>
    <col min="11801" max="11801" width="10.125" style="412" bestFit="1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bestFit="1" customWidth="1"/>
    <col min="11810" max="11811" width="12.625" style="412" customWidth="1"/>
    <col min="11812" max="11812" width="7.25" style="412" customWidth="1"/>
    <col min="11813" max="11813" width="9.5" style="412" customWidth="1"/>
    <col min="11814" max="11814" width="10.125" style="412" bestFit="1" customWidth="1"/>
    <col min="11815" max="11815" width="0.375" style="412" customWidth="1"/>
    <col min="11816" max="11816" width="9.125" style="412" customWidth="1"/>
    <col min="11817" max="11818" width="12.625" style="412" customWidth="1"/>
    <col min="11819" max="11820" width="9.5" style="412" customWidth="1"/>
    <col min="11821" max="11821" width="0.375" style="412" customWidth="1"/>
    <col min="11822" max="11822" width="9.125" style="412" customWidth="1"/>
    <col min="11823" max="11824" width="12.625" style="412" customWidth="1"/>
    <col min="11825" max="11826" width="9.5" style="412" customWidth="1"/>
    <col min="11827" max="11827" width="0.375" style="412" customWidth="1"/>
    <col min="11828" max="11828" width="9.125" style="412" customWidth="1"/>
    <col min="11829" max="11830" width="12.625" style="412" customWidth="1"/>
    <col min="11831" max="11832" width="9.5" style="412" customWidth="1"/>
    <col min="11833" max="11833" width="0.375" style="412" customWidth="1"/>
    <col min="11834" max="11834" width="9.125" style="412" customWidth="1"/>
    <col min="11835" max="11836" width="12.625" style="412" customWidth="1"/>
    <col min="11837" max="11838" width="9.5" style="412" customWidth="1"/>
    <col min="11839" max="11839" width="0.375" style="412" customWidth="1"/>
    <col min="11840" max="11840" width="10.125" style="412" bestFit="1" customWidth="1"/>
    <col min="11841" max="11842" width="12.625" style="412" customWidth="1"/>
    <col min="11843" max="11843" width="9.5" style="412" customWidth="1"/>
    <col min="11844" max="11844" width="10.125" style="412" bestFit="1" customWidth="1"/>
    <col min="11845" max="11845" width="0.375" style="412" customWidth="1"/>
    <col min="11846" max="11846" width="10.125" style="412" bestFit="1" customWidth="1"/>
    <col min="11847" max="11848" width="12.625" style="412" customWidth="1"/>
    <col min="11849" max="11849" width="9.5" style="412" customWidth="1"/>
    <col min="11850" max="11850" width="10.125" style="412" bestFit="1" customWidth="1"/>
    <col min="11851" max="11851" width="0.375" style="412" customWidth="1"/>
    <col min="11852" max="11852" width="12.125" style="412" bestFit="1" customWidth="1"/>
    <col min="11853" max="11854" width="12.625" style="412" customWidth="1"/>
    <col min="11855" max="11855" width="7.125" style="412" customWidth="1"/>
    <col min="11856" max="11856" width="10.375" style="412" customWidth="1"/>
    <col min="11857" max="11857" width="11.625" style="412" bestFit="1" customWidth="1"/>
    <col min="11858" max="11858" width="5.125" style="412" bestFit="1" customWidth="1"/>
    <col min="11859" max="12032" width="9" style="412"/>
    <col min="12033" max="12033" width="4.375" style="412" customWidth="1"/>
    <col min="12034" max="12034" width="51.37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bestFit="1" customWidth="1"/>
    <col min="12054" max="12055" width="12.625" style="412" customWidth="1"/>
    <col min="12056" max="12056" width="9.5" style="412" customWidth="1"/>
    <col min="12057" max="12057" width="10.125" style="412" bestFit="1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bestFit="1" customWidth="1"/>
    <col min="12066" max="12067" width="12.625" style="412" customWidth="1"/>
    <col min="12068" max="12068" width="7.25" style="412" customWidth="1"/>
    <col min="12069" max="12069" width="9.5" style="412" customWidth="1"/>
    <col min="12070" max="12070" width="10.125" style="412" bestFit="1" customWidth="1"/>
    <col min="12071" max="12071" width="0.375" style="412" customWidth="1"/>
    <col min="12072" max="12072" width="9.125" style="412" customWidth="1"/>
    <col min="12073" max="12074" width="12.625" style="412" customWidth="1"/>
    <col min="12075" max="12076" width="9.5" style="412" customWidth="1"/>
    <col min="12077" max="12077" width="0.375" style="412" customWidth="1"/>
    <col min="12078" max="12078" width="9.125" style="412" customWidth="1"/>
    <col min="12079" max="12080" width="12.625" style="412" customWidth="1"/>
    <col min="12081" max="12082" width="9.5" style="412" customWidth="1"/>
    <col min="12083" max="12083" width="0.375" style="412" customWidth="1"/>
    <col min="12084" max="12084" width="9.125" style="412" customWidth="1"/>
    <col min="12085" max="12086" width="12.625" style="412" customWidth="1"/>
    <col min="12087" max="12088" width="9.5" style="412" customWidth="1"/>
    <col min="12089" max="12089" width="0.375" style="412" customWidth="1"/>
    <col min="12090" max="12090" width="9.125" style="412" customWidth="1"/>
    <col min="12091" max="12092" width="12.625" style="412" customWidth="1"/>
    <col min="12093" max="12094" width="9.5" style="412" customWidth="1"/>
    <col min="12095" max="12095" width="0.375" style="412" customWidth="1"/>
    <col min="12096" max="12096" width="10.125" style="412" bestFit="1" customWidth="1"/>
    <col min="12097" max="12098" width="12.625" style="412" customWidth="1"/>
    <col min="12099" max="12099" width="9.5" style="412" customWidth="1"/>
    <col min="12100" max="12100" width="10.125" style="412" bestFit="1" customWidth="1"/>
    <col min="12101" max="12101" width="0.375" style="412" customWidth="1"/>
    <col min="12102" max="12102" width="10.125" style="412" bestFit="1" customWidth="1"/>
    <col min="12103" max="12104" width="12.625" style="412" customWidth="1"/>
    <col min="12105" max="12105" width="9.5" style="412" customWidth="1"/>
    <col min="12106" max="12106" width="10.125" style="412" bestFit="1" customWidth="1"/>
    <col min="12107" max="12107" width="0.375" style="412" customWidth="1"/>
    <col min="12108" max="12108" width="12.125" style="412" bestFit="1" customWidth="1"/>
    <col min="12109" max="12110" width="12.625" style="412" customWidth="1"/>
    <col min="12111" max="12111" width="7.125" style="412" customWidth="1"/>
    <col min="12112" max="12112" width="10.375" style="412" customWidth="1"/>
    <col min="12113" max="12113" width="11.625" style="412" bestFit="1" customWidth="1"/>
    <col min="12114" max="12114" width="5.125" style="412" bestFit="1" customWidth="1"/>
    <col min="12115" max="12288" width="9" style="412"/>
    <col min="12289" max="12289" width="4.375" style="412" customWidth="1"/>
    <col min="12290" max="12290" width="51.37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bestFit="1" customWidth="1"/>
    <col min="12310" max="12311" width="12.625" style="412" customWidth="1"/>
    <col min="12312" max="12312" width="9.5" style="412" customWidth="1"/>
    <col min="12313" max="12313" width="10.125" style="412" bestFit="1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bestFit="1" customWidth="1"/>
    <col min="12322" max="12323" width="12.625" style="412" customWidth="1"/>
    <col min="12324" max="12324" width="7.25" style="412" customWidth="1"/>
    <col min="12325" max="12325" width="9.5" style="412" customWidth="1"/>
    <col min="12326" max="12326" width="10.125" style="412" bestFit="1" customWidth="1"/>
    <col min="12327" max="12327" width="0.375" style="412" customWidth="1"/>
    <col min="12328" max="12328" width="9.125" style="412" customWidth="1"/>
    <col min="12329" max="12330" width="12.625" style="412" customWidth="1"/>
    <col min="12331" max="12332" width="9.5" style="412" customWidth="1"/>
    <col min="12333" max="12333" width="0.375" style="412" customWidth="1"/>
    <col min="12334" max="12334" width="9.125" style="412" customWidth="1"/>
    <col min="12335" max="12336" width="12.625" style="412" customWidth="1"/>
    <col min="12337" max="12338" width="9.5" style="412" customWidth="1"/>
    <col min="12339" max="12339" width="0.375" style="412" customWidth="1"/>
    <col min="12340" max="12340" width="9.125" style="412" customWidth="1"/>
    <col min="12341" max="12342" width="12.625" style="412" customWidth="1"/>
    <col min="12343" max="12344" width="9.5" style="412" customWidth="1"/>
    <col min="12345" max="12345" width="0.375" style="412" customWidth="1"/>
    <col min="12346" max="12346" width="9.125" style="412" customWidth="1"/>
    <col min="12347" max="12348" width="12.625" style="412" customWidth="1"/>
    <col min="12349" max="12350" width="9.5" style="412" customWidth="1"/>
    <col min="12351" max="12351" width="0.375" style="412" customWidth="1"/>
    <col min="12352" max="12352" width="10.125" style="412" bestFit="1" customWidth="1"/>
    <col min="12353" max="12354" width="12.625" style="412" customWidth="1"/>
    <col min="12355" max="12355" width="9.5" style="412" customWidth="1"/>
    <col min="12356" max="12356" width="10.125" style="412" bestFit="1" customWidth="1"/>
    <col min="12357" max="12357" width="0.375" style="412" customWidth="1"/>
    <col min="12358" max="12358" width="10.125" style="412" bestFit="1" customWidth="1"/>
    <col min="12359" max="12360" width="12.625" style="412" customWidth="1"/>
    <col min="12361" max="12361" width="9.5" style="412" customWidth="1"/>
    <col min="12362" max="12362" width="10.125" style="412" bestFit="1" customWidth="1"/>
    <col min="12363" max="12363" width="0.375" style="412" customWidth="1"/>
    <col min="12364" max="12364" width="12.125" style="412" bestFit="1" customWidth="1"/>
    <col min="12365" max="12366" width="12.625" style="412" customWidth="1"/>
    <col min="12367" max="12367" width="7.125" style="412" customWidth="1"/>
    <col min="12368" max="12368" width="10.375" style="412" customWidth="1"/>
    <col min="12369" max="12369" width="11.625" style="412" bestFit="1" customWidth="1"/>
    <col min="12370" max="12370" width="5.125" style="412" bestFit="1" customWidth="1"/>
    <col min="12371" max="12544" width="9" style="412"/>
    <col min="12545" max="12545" width="4.375" style="412" customWidth="1"/>
    <col min="12546" max="12546" width="51.37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bestFit="1" customWidth="1"/>
    <col min="12566" max="12567" width="12.625" style="412" customWidth="1"/>
    <col min="12568" max="12568" width="9.5" style="412" customWidth="1"/>
    <col min="12569" max="12569" width="10.125" style="412" bestFit="1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bestFit="1" customWidth="1"/>
    <col min="12578" max="12579" width="12.625" style="412" customWidth="1"/>
    <col min="12580" max="12580" width="7.25" style="412" customWidth="1"/>
    <col min="12581" max="12581" width="9.5" style="412" customWidth="1"/>
    <col min="12582" max="12582" width="10.125" style="412" bestFit="1" customWidth="1"/>
    <col min="12583" max="12583" width="0.375" style="412" customWidth="1"/>
    <col min="12584" max="12584" width="9.125" style="412" customWidth="1"/>
    <col min="12585" max="12586" width="12.625" style="412" customWidth="1"/>
    <col min="12587" max="12588" width="9.5" style="412" customWidth="1"/>
    <col min="12589" max="12589" width="0.375" style="412" customWidth="1"/>
    <col min="12590" max="12590" width="9.125" style="412" customWidth="1"/>
    <col min="12591" max="12592" width="12.625" style="412" customWidth="1"/>
    <col min="12593" max="12594" width="9.5" style="412" customWidth="1"/>
    <col min="12595" max="12595" width="0.375" style="412" customWidth="1"/>
    <col min="12596" max="12596" width="9.125" style="412" customWidth="1"/>
    <col min="12597" max="12598" width="12.625" style="412" customWidth="1"/>
    <col min="12599" max="12600" width="9.5" style="412" customWidth="1"/>
    <col min="12601" max="12601" width="0.375" style="412" customWidth="1"/>
    <col min="12602" max="12602" width="9.125" style="412" customWidth="1"/>
    <col min="12603" max="12604" width="12.625" style="412" customWidth="1"/>
    <col min="12605" max="12606" width="9.5" style="412" customWidth="1"/>
    <col min="12607" max="12607" width="0.375" style="412" customWidth="1"/>
    <col min="12608" max="12608" width="10.125" style="412" bestFit="1" customWidth="1"/>
    <col min="12609" max="12610" width="12.625" style="412" customWidth="1"/>
    <col min="12611" max="12611" width="9.5" style="412" customWidth="1"/>
    <col min="12612" max="12612" width="10.125" style="412" bestFit="1" customWidth="1"/>
    <col min="12613" max="12613" width="0.375" style="412" customWidth="1"/>
    <col min="12614" max="12614" width="10.125" style="412" bestFit="1" customWidth="1"/>
    <col min="12615" max="12616" width="12.625" style="412" customWidth="1"/>
    <col min="12617" max="12617" width="9.5" style="412" customWidth="1"/>
    <col min="12618" max="12618" width="10.125" style="412" bestFit="1" customWidth="1"/>
    <col min="12619" max="12619" width="0.375" style="412" customWidth="1"/>
    <col min="12620" max="12620" width="12.125" style="412" bestFit="1" customWidth="1"/>
    <col min="12621" max="12622" width="12.625" style="412" customWidth="1"/>
    <col min="12623" max="12623" width="7.125" style="412" customWidth="1"/>
    <col min="12624" max="12624" width="10.375" style="412" customWidth="1"/>
    <col min="12625" max="12625" width="11.625" style="412" bestFit="1" customWidth="1"/>
    <col min="12626" max="12626" width="5.125" style="412" bestFit="1" customWidth="1"/>
    <col min="12627" max="12800" width="9" style="412"/>
    <col min="12801" max="12801" width="4.375" style="412" customWidth="1"/>
    <col min="12802" max="12802" width="51.37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bestFit="1" customWidth="1"/>
    <col min="12822" max="12823" width="12.625" style="412" customWidth="1"/>
    <col min="12824" max="12824" width="9.5" style="412" customWidth="1"/>
    <col min="12825" max="12825" width="10.125" style="412" bestFit="1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bestFit="1" customWidth="1"/>
    <col min="12834" max="12835" width="12.625" style="412" customWidth="1"/>
    <col min="12836" max="12836" width="7.25" style="412" customWidth="1"/>
    <col min="12837" max="12837" width="9.5" style="412" customWidth="1"/>
    <col min="12838" max="12838" width="10.125" style="412" bestFit="1" customWidth="1"/>
    <col min="12839" max="12839" width="0.375" style="412" customWidth="1"/>
    <col min="12840" max="12840" width="9.125" style="412" customWidth="1"/>
    <col min="12841" max="12842" width="12.625" style="412" customWidth="1"/>
    <col min="12843" max="12844" width="9.5" style="412" customWidth="1"/>
    <col min="12845" max="12845" width="0.375" style="412" customWidth="1"/>
    <col min="12846" max="12846" width="9.125" style="412" customWidth="1"/>
    <col min="12847" max="12848" width="12.625" style="412" customWidth="1"/>
    <col min="12849" max="12850" width="9.5" style="412" customWidth="1"/>
    <col min="12851" max="12851" width="0.375" style="412" customWidth="1"/>
    <col min="12852" max="12852" width="9.125" style="412" customWidth="1"/>
    <col min="12853" max="12854" width="12.625" style="412" customWidth="1"/>
    <col min="12855" max="12856" width="9.5" style="412" customWidth="1"/>
    <col min="12857" max="12857" width="0.375" style="412" customWidth="1"/>
    <col min="12858" max="12858" width="9.125" style="412" customWidth="1"/>
    <col min="12859" max="12860" width="12.625" style="412" customWidth="1"/>
    <col min="12861" max="12862" width="9.5" style="412" customWidth="1"/>
    <col min="12863" max="12863" width="0.375" style="412" customWidth="1"/>
    <col min="12864" max="12864" width="10.125" style="412" bestFit="1" customWidth="1"/>
    <col min="12865" max="12866" width="12.625" style="412" customWidth="1"/>
    <col min="12867" max="12867" width="9.5" style="412" customWidth="1"/>
    <col min="12868" max="12868" width="10.125" style="412" bestFit="1" customWidth="1"/>
    <col min="12869" max="12869" width="0.375" style="412" customWidth="1"/>
    <col min="12870" max="12870" width="10.125" style="412" bestFit="1" customWidth="1"/>
    <col min="12871" max="12872" width="12.625" style="412" customWidth="1"/>
    <col min="12873" max="12873" width="9.5" style="412" customWidth="1"/>
    <col min="12874" max="12874" width="10.125" style="412" bestFit="1" customWidth="1"/>
    <col min="12875" max="12875" width="0.375" style="412" customWidth="1"/>
    <col min="12876" max="12876" width="12.125" style="412" bestFit="1" customWidth="1"/>
    <col min="12877" max="12878" width="12.625" style="412" customWidth="1"/>
    <col min="12879" max="12879" width="7.125" style="412" customWidth="1"/>
    <col min="12880" max="12880" width="10.375" style="412" customWidth="1"/>
    <col min="12881" max="12881" width="11.625" style="412" bestFit="1" customWidth="1"/>
    <col min="12882" max="12882" width="5.125" style="412" bestFit="1" customWidth="1"/>
    <col min="12883" max="13056" width="9" style="412"/>
    <col min="13057" max="13057" width="4.375" style="412" customWidth="1"/>
    <col min="13058" max="13058" width="51.37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bestFit="1" customWidth="1"/>
    <col min="13078" max="13079" width="12.625" style="412" customWidth="1"/>
    <col min="13080" max="13080" width="9.5" style="412" customWidth="1"/>
    <col min="13081" max="13081" width="10.125" style="412" bestFit="1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bestFit="1" customWidth="1"/>
    <col min="13090" max="13091" width="12.625" style="412" customWidth="1"/>
    <col min="13092" max="13092" width="7.25" style="412" customWidth="1"/>
    <col min="13093" max="13093" width="9.5" style="412" customWidth="1"/>
    <col min="13094" max="13094" width="10.125" style="412" bestFit="1" customWidth="1"/>
    <col min="13095" max="13095" width="0.375" style="412" customWidth="1"/>
    <col min="13096" max="13096" width="9.125" style="412" customWidth="1"/>
    <col min="13097" max="13098" width="12.625" style="412" customWidth="1"/>
    <col min="13099" max="13100" width="9.5" style="412" customWidth="1"/>
    <col min="13101" max="13101" width="0.375" style="412" customWidth="1"/>
    <col min="13102" max="13102" width="9.125" style="412" customWidth="1"/>
    <col min="13103" max="13104" width="12.625" style="412" customWidth="1"/>
    <col min="13105" max="13106" width="9.5" style="412" customWidth="1"/>
    <col min="13107" max="13107" width="0.375" style="412" customWidth="1"/>
    <col min="13108" max="13108" width="9.125" style="412" customWidth="1"/>
    <col min="13109" max="13110" width="12.625" style="412" customWidth="1"/>
    <col min="13111" max="13112" width="9.5" style="412" customWidth="1"/>
    <col min="13113" max="13113" width="0.375" style="412" customWidth="1"/>
    <col min="13114" max="13114" width="9.125" style="412" customWidth="1"/>
    <col min="13115" max="13116" width="12.625" style="412" customWidth="1"/>
    <col min="13117" max="13118" width="9.5" style="412" customWidth="1"/>
    <col min="13119" max="13119" width="0.375" style="412" customWidth="1"/>
    <col min="13120" max="13120" width="10.125" style="412" bestFit="1" customWidth="1"/>
    <col min="13121" max="13122" width="12.625" style="412" customWidth="1"/>
    <col min="13123" max="13123" width="9.5" style="412" customWidth="1"/>
    <col min="13124" max="13124" width="10.125" style="412" bestFit="1" customWidth="1"/>
    <col min="13125" max="13125" width="0.375" style="412" customWidth="1"/>
    <col min="13126" max="13126" width="10.125" style="412" bestFit="1" customWidth="1"/>
    <col min="13127" max="13128" width="12.625" style="412" customWidth="1"/>
    <col min="13129" max="13129" width="9.5" style="412" customWidth="1"/>
    <col min="13130" max="13130" width="10.125" style="412" bestFit="1" customWidth="1"/>
    <col min="13131" max="13131" width="0.375" style="412" customWidth="1"/>
    <col min="13132" max="13132" width="12.125" style="412" bestFit="1" customWidth="1"/>
    <col min="13133" max="13134" width="12.625" style="412" customWidth="1"/>
    <col min="13135" max="13135" width="7.125" style="412" customWidth="1"/>
    <col min="13136" max="13136" width="10.375" style="412" customWidth="1"/>
    <col min="13137" max="13137" width="11.625" style="412" bestFit="1" customWidth="1"/>
    <col min="13138" max="13138" width="5.125" style="412" bestFit="1" customWidth="1"/>
    <col min="13139" max="13312" width="9" style="412"/>
    <col min="13313" max="13313" width="4.375" style="412" customWidth="1"/>
    <col min="13314" max="13314" width="51.37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bestFit="1" customWidth="1"/>
    <col min="13334" max="13335" width="12.625" style="412" customWidth="1"/>
    <col min="13336" max="13336" width="9.5" style="412" customWidth="1"/>
    <col min="13337" max="13337" width="10.125" style="412" bestFit="1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bestFit="1" customWidth="1"/>
    <col min="13346" max="13347" width="12.625" style="412" customWidth="1"/>
    <col min="13348" max="13348" width="7.25" style="412" customWidth="1"/>
    <col min="13349" max="13349" width="9.5" style="412" customWidth="1"/>
    <col min="13350" max="13350" width="10.125" style="412" bestFit="1" customWidth="1"/>
    <col min="13351" max="13351" width="0.375" style="412" customWidth="1"/>
    <col min="13352" max="13352" width="9.125" style="412" customWidth="1"/>
    <col min="13353" max="13354" width="12.625" style="412" customWidth="1"/>
    <col min="13355" max="13356" width="9.5" style="412" customWidth="1"/>
    <col min="13357" max="13357" width="0.375" style="412" customWidth="1"/>
    <col min="13358" max="13358" width="9.125" style="412" customWidth="1"/>
    <col min="13359" max="13360" width="12.625" style="412" customWidth="1"/>
    <col min="13361" max="13362" width="9.5" style="412" customWidth="1"/>
    <col min="13363" max="13363" width="0.375" style="412" customWidth="1"/>
    <col min="13364" max="13364" width="9.125" style="412" customWidth="1"/>
    <col min="13365" max="13366" width="12.625" style="412" customWidth="1"/>
    <col min="13367" max="13368" width="9.5" style="412" customWidth="1"/>
    <col min="13369" max="13369" width="0.375" style="412" customWidth="1"/>
    <col min="13370" max="13370" width="9.125" style="412" customWidth="1"/>
    <col min="13371" max="13372" width="12.625" style="412" customWidth="1"/>
    <col min="13373" max="13374" width="9.5" style="412" customWidth="1"/>
    <col min="13375" max="13375" width="0.375" style="412" customWidth="1"/>
    <col min="13376" max="13376" width="10.125" style="412" bestFit="1" customWidth="1"/>
    <col min="13377" max="13378" width="12.625" style="412" customWidth="1"/>
    <col min="13379" max="13379" width="9.5" style="412" customWidth="1"/>
    <col min="13380" max="13380" width="10.125" style="412" bestFit="1" customWidth="1"/>
    <col min="13381" max="13381" width="0.375" style="412" customWidth="1"/>
    <col min="13382" max="13382" width="10.125" style="412" bestFit="1" customWidth="1"/>
    <col min="13383" max="13384" width="12.625" style="412" customWidth="1"/>
    <col min="13385" max="13385" width="9.5" style="412" customWidth="1"/>
    <col min="13386" max="13386" width="10.125" style="412" bestFit="1" customWidth="1"/>
    <col min="13387" max="13387" width="0.375" style="412" customWidth="1"/>
    <col min="13388" max="13388" width="12.125" style="412" bestFit="1" customWidth="1"/>
    <col min="13389" max="13390" width="12.625" style="412" customWidth="1"/>
    <col min="13391" max="13391" width="7.125" style="412" customWidth="1"/>
    <col min="13392" max="13392" width="10.375" style="412" customWidth="1"/>
    <col min="13393" max="13393" width="11.625" style="412" bestFit="1" customWidth="1"/>
    <col min="13394" max="13394" width="5.125" style="412" bestFit="1" customWidth="1"/>
    <col min="13395" max="13568" width="9" style="412"/>
    <col min="13569" max="13569" width="4.375" style="412" customWidth="1"/>
    <col min="13570" max="13570" width="51.37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bestFit="1" customWidth="1"/>
    <col min="13590" max="13591" width="12.625" style="412" customWidth="1"/>
    <col min="13592" max="13592" width="9.5" style="412" customWidth="1"/>
    <col min="13593" max="13593" width="10.125" style="412" bestFit="1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bestFit="1" customWidth="1"/>
    <col min="13602" max="13603" width="12.625" style="412" customWidth="1"/>
    <col min="13604" max="13604" width="7.25" style="412" customWidth="1"/>
    <col min="13605" max="13605" width="9.5" style="412" customWidth="1"/>
    <col min="13606" max="13606" width="10.125" style="412" bestFit="1" customWidth="1"/>
    <col min="13607" max="13607" width="0.375" style="412" customWidth="1"/>
    <col min="13608" max="13608" width="9.125" style="412" customWidth="1"/>
    <col min="13609" max="13610" width="12.625" style="412" customWidth="1"/>
    <col min="13611" max="13612" width="9.5" style="412" customWidth="1"/>
    <col min="13613" max="13613" width="0.375" style="412" customWidth="1"/>
    <col min="13614" max="13614" width="9.125" style="412" customWidth="1"/>
    <col min="13615" max="13616" width="12.625" style="412" customWidth="1"/>
    <col min="13617" max="13618" width="9.5" style="412" customWidth="1"/>
    <col min="13619" max="13619" width="0.375" style="412" customWidth="1"/>
    <col min="13620" max="13620" width="9.125" style="412" customWidth="1"/>
    <col min="13621" max="13622" width="12.625" style="412" customWidth="1"/>
    <col min="13623" max="13624" width="9.5" style="412" customWidth="1"/>
    <col min="13625" max="13625" width="0.375" style="412" customWidth="1"/>
    <col min="13626" max="13626" width="9.125" style="412" customWidth="1"/>
    <col min="13627" max="13628" width="12.625" style="412" customWidth="1"/>
    <col min="13629" max="13630" width="9.5" style="412" customWidth="1"/>
    <col min="13631" max="13631" width="0.375" style="412" customWidth="1"/>
    <col min="13632" max="13632" width="10.125" style="412" bestFit="1" customWidth="1"/>
    <col min="13633" max="13634" width="12.625" style="412" customWidth="1"/>
    <col min="13635" max="13635" width="9.5" style="412" customWidth="1"/>
    <col min="13636" max="13636" width="10.125" style="412" bestFit="1" customWidth="1"/>
    <col min="13637" max="13637" width="0.375" style="412" customWidth="1"/>
    <col min="13638" max="13638" width="10.125" style="412" bestFit="1" customWidth="1"/>
    <col min="13639" max="13640" width="12.625" style="412" customWidth="1"/>
    <col min="13641" max="13641" width="9.5" style="412" customWidth="1"/>
    <col min="13642" max="13642" width="10.125" style="412" bestFit="1" customWidth="1"/>
    <col min="13643" max="13643" width="0.375" style="412" customWidth="1"/>
    <col min="13644" max="13644" width="12.125" style="412" bestFit="1" customWidth="1"/>
    <col min="13645" max="13646" width="12.625" style="412" customWidth="1"/>
    <col min="13647" max="13647" width="7.125" style="412" customWidth="1"/>
    <col min="13648" max="13648" width="10.375" style="412" customWidth="1"/>
    <col min="13649" max="13649" width="11.625" style="412" bestFit="1" customWidth="1"/>
    <col min="13650" max="13650" width="5.125" style="412" bestFit="1" customWidth="1"/>
    <col min="13651" max="13824" width="9" style="412"/>
    <col min="13825" max="13825" width="4.375" style="412" customWidth="1"/>
    <col min="13826" max="13826" width="51.37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bestFit="1" customWidth="1"/>
    <col min="13846" max="13847" width="12.625" style="412" customWidth="1"/>
    <col min="13848" max="13848" width="9.5" style="412" customWidth="1"/>
    <col min="13849" max="13849" width="10.125" style="412" bestFit="1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bestFit="1" customWidth="1"/>
    <col min="13858" max="13859" width="12.625" style="412" customWidth="1"/>
    <col min="13860" max="13860" width="7.25" style="412" customWidth="1"/>
    <col min="13861" max="13861" width="9.5" style="412" customWidth="1"/>
    <col min="13862" max="13862" width="10.125" style="412" bestFit="1" customWidth="1"/>
    <col min="13863" max="13863" width="0.375" style="412" customWidth="1"/>
    <col min="13864" max="13864" width="9.125" style="412" customWidth="1"/>
    <col min="13865" max="13866" width="12.625" style="412" customWidth="1"/>
    <col min="13867" max="13868" width="9.5" style="412" customWidth="1"/>
    <col min="13869" max="13869" width="0.375" style="412" customWidth="1"/>
    <col min="13870" max="13870" width="9.125" style="412" customWidth="1"/>
    <col min="13871" max="13872" width="12.625" style="412" customWidth="1"/>
    <col min="13873" max="13874" width="9.5" style="412" customWidth="1"/>
    <col min="13875" max="13875" width="0.375" style="412" customWidth="1"/>
    <col min="13876" max="13876" width="9.125" style="412" customWidth="1"/>
    <col min="13877" max="13878" width="12.625" style="412" customWidth="1"/>
    <col min="13879" max="13880" width="9.5" style="412" customWidth="1"/>
    <col min="13881" max="13881" width="0.375" style="412" customWidth="1"/>
    <col min="13882" max="13882" width="9.125" style="412" customWidth="1"/>
    <col min="13883" max="13884" width="12.625" style="412" customWidth="1"/>
    <col min="13885" max="13886" width="9.5" style="412" customWidth="1"/>
    <col min="13887" max="13887" width="0.375" style="412" customWidth="1"/>
    <col min="13888" max="13888" width="10.125" style="412" bestFit="1" customWidth="1"/>
    <col min="13889" max="13890" width="12.625" style="412" customWidth="1"/>
    <col min="13891" max="13891" width="9.5" style="412" customWidth="1"/>
    <col min="13892" max="13892" width="10.125" style="412" bestFit="1" customWidth="1"/>
    <col min="13893" max="13893" width="0.375" style="412" customWidth="1"/>
    <col min="13894" max="13894" width="10.125" style="412" bestFit="1" customWidth="1"/>
    <col min="13895" max="13896" width="12.625" style="412" customWidth="1"/>
    <col min="13897" max="13897" width="9.5" style="412" customWidth="1"/>
    <col min="13898" max="13898" width="10.125" style="412" bestFit="1" customWidth="1"/>
    <col min="13899" max="13899" width="0.375" style="412" customWidth="1"/>
    <col min="13900" max="13900" width="12.125" style="412" bestFit="1" customWidth="1"/>
    <col min="13901" max="13902" width="12.625" style="412" customWidth="1"/>
    <col min="13903" max="13903" width="7.125" style="412" customWidth="1"/>
    <col min="13904" max="13904" width="10.375" style="412" customWidth="1"/>
    <col min="13905" max="13905" width="11.625" style="412" bestFit="1" customWidth="1"/>
    <col min="13906" max="13906" width="5.125" style="412" bestFit="1" customWidth="1"/>
    <col min="13907" max="14080" width="9" style="412"/>
    <col min="14081" max="14081" width="4.375" style="412" customWidth="1"/>
    <col min="14082" max="14082" width="51.37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bestFit="1" customWidth="1"/>
    <col min="14102" max="14103" width="12.625" style="412" customWidth="1"/>
    <col min="14104" max="14104" width="9.5" style="412" customWidth="1"/>
    <col min="14105" max="14105" width="10.125" style="412" bestFit="1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bestFit="1" customWidth="1"/>
    <col min="14114" max="14115" width="12.625" style="412" customWidth="1"/>
    <col min="14116" max="14116" width="7.25" style="412" customWidth="1"/>
    <col min="14117" max="14117" width="9.5" style="412" customWidth="1"/>
    <col min="14118" max="14118" width="10.125" style="412" bestFit="1" customWidth="1"/>
    <col min="14119" max="14119" width="0.375" style="412" customWidth="1"/>
    <col min="14120" max="14120" width="9.125" style="412" customWidth="1"/>
    <col min="14121" max="14122" width="12.625" style="412" customWidth="1"/>
    <col min="14123" max="14124" width="9.5" style="412" customWidth="1"/>
    <col min="14125" max="14125" width="0.375" style="412" customWidth="1"/>
    <col min="14126" max="14126" width="9.125" style="412" customWidth="1"/>
    <col min="14127" max="14128" width="12.625" style="412" customWidth="1"/>
    <col min="14129" max="14130" width="9.5" style="412" customWidth="1"/>
    <col min="14131" max="14131" width="0.375" style="412" customWidth="1"/>
    <col min="14132" max="14132" width="9.125" style="412" customWidth="1"/>
    <col min="14133" max="14134" width="12.625" style="412" customWidth="1"/>
    <col min="14135" max="14136" width="9.5" style="412" customWidth="1"/>
    <col min="14137" max="14137" width="0.375" style="412" customWidth="1"/>
    <col min="14138" max="14138" width="9.125" style="412" customWidth="1"/>
    <col min="14139" max="14140" width="12.625" style="412" customWidth="1"/>
    <col min="14141" max="14142" width="9.5" style="412" customWidth="1"/>
    <col min="14143" max="14143" width="0.375" style="412" customWidth="1"/>
    <col min="14144" max="14144" width="10.125" style="412" bestFit="1" customWidth="1"/>
    <col min="14145" max="14146" width="12.625" style="412" customWidth="1"/>
    <col min="14147" max="14147" width="9.5" style="412" customWidth="1"/>
    <col min="14148" max="14148" width="10.125" style="412" bestFit="1" customWidth="1"/>
    <col min="14149" max="14149" width="0.375" style="412" customWidth="1"/>
    <col min="14150" max="14150" width="10.125" style="412" bestFit="1" customWidth="1"/>
    <col min="14151" max="14152" width="12.625" style="412" customWidth="1"/>
    <col min="14153" max="14153" width="9.5" style="412" customWidth="1"/>
    <col min="14154" max="14154" width="10.125" style="412" bestFit="1" customWidth="1"/>
    <col min="14155" max="14155" width="0.375" style="412" customWidth="1"/>
    <col min="14156" max="14156" width="12.125" style="412" bestFit="1" customWidth="1"/>
    <col min="14157" max="14158" width="12.625" style="412" customWidth="1"/>
    <col min="14159" max="14159" width="7.125" style="412" customWidth="1"/>
    <col min="14160" max="14160" width="10.375" style="412" customWidth="1"/>
    <col min="14161" max="14161" width="11.625" style="412" bestFit="1" customWidth="1"/>
    <col min="14162" max="14162" width="5.125" style="412" bestFit="1" customWidth="1"/>
    <col min="14163" max="14336" width="9" style="412"/>
    <col min="14337" max="14337" width="4.375" style="412" customWidth="1"/>
    <col min="14338" max="14338" width="51.37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bestFit="1" customWidth="1"/>
    <col min="14358" max="14359" width="12.625" style="412" customWidth="1"/>
    <col min="14360" max="14360" width="9.5" style="412" customWidth="1"/>
    <col min="14361" max="14361" width="10.125" style="412" bestFit="1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bestFit="1" customWidth="1"/>
    <col min="14370" max="14371" width="12.625" style="412" customWidth="1"/>
    <col min="14372" max="14372" width="7.25" style="412" customWidth="1"/>
    <col min="14373" max="14373" width="9.5" style="412" customWidth="1"/>
    <col min="14374" max="14374" width="10.125" style="412" bestFit="1" customWidth="1"/>
    <col min="14375" max="14375" width="0.375" style="412" customWidth="1"/>
    <col min="14376" max="14376" width="9.125" style="412" customWidth="1"/>
    <col min="14377" max="14378" width="12.625" style="412" customWidth="1"/>
    <col min="14379" max="14380" width="9.5" style="412" customWidth="1"/>
    <col min="14381" max="14381" width="0.375" style="412" customWidth="1"/>
    <col min="14382" max="14382" width="9.125" style="412" customWidth="1"/>
    <col min="14383" max="14384" width="12.625" style="412" customWidth="1"/>
    <col min="14385" max="14386" width="9.5" style="412" customWidth="1"/>
    <col min="14387" max="14387" width="0.375" style="412" customWidth="1"/>
    <col min="14388" max="14388" width="9.125" style="412" customWidth="1"/>
    <col min="14389" max="14390" width="12.625" style="412" customWidth="1"/>
    <col min="14391" max="14392" width="9.5" style="412" customWidth="1"/>
    <col min="14393" max="14393" width="0.375" style="412" customWidth="1"/>
    <col min="14394" max="14394" width="9.125" style="412" customWidth="1"/>
    <col min="14395" max="14396" width="12.625" style="412" customWidth="1"/>
    <col min="14397" max="14398" width="9.5" style="412" customWidth="1"/>
    <col min="14399" max="14399" width="0.375" style="412" customWidth="1"/>
    <col min="14400" max="14400" width="10.125" style="412" bestFit="1" customWidth="1"/>
    <col min="14401" max="14402" width="12.625" style="412" customWidth="1"/>
    <col min="14403" max="14403" width="9.5" style="412" customWidth="1"/>
    <col min="14404" max="14404" width="10.125" style="412" bestFit="1" customWidth="1"/>
    <col min="14405" max="14405" width="0.375" style="412" customWidth="1"/>
    <col min="14406" max="14406" width="10.125" style="412" bestFit="1" customWidth="1"/>
    <col min="14407" max="14408" width="12.625" style="412" customWidth="1"/>
    <col min="14409" max="14409" width="9.5" style="412" customWidth="1"/>
    <col min="14410" max="14410" width="10.125" style="412" bestFit="1" customWidth="1"/>
    <col min="14411" max="14411" width="0.375" style="412" customWidth="1"/>
    <col min="14412" max="14412" width="12.125" style="412" bestFit="1" customWidth="1"/>
    <col min="14413" max="14414" width="12.625" style="412" customWidth="1"/>
    <col min="14415" max="14415" width="7.125" style="412" customWidth="1"/>
    <col min="14416" max="14416" width="10.375" style="412" customWidth="1"/>
    <col min="14417" max="14417" width="11.625" style="412" bestFit="1" customWidth="1"/>
    <col min="14418" max="14418" width="5.125" style="412" bestFit="1" customWidth="1"/>
    <col min="14419" max="14592" width="9" style="412"/>
    <col min="14593" max="14593" width="4.375" style="412" customWidth="1"/>
    <col min="14594" max="14594" width="51.37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bestFit="1" customWidth="1"/>
    <col min="14614" max="14615" width="12.625" style="412" customWidth="1"/>
    <col min="14616" max="14616" width="9.5" style="412" customWidth="1"/>
    <col min="14617" max="14617" width="10.125" style="412" bestFit="1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bestFit="1" customWidth="1"/>
    <col min="14626" max="14627" width="12.625" style="412" customWidth="1"/>
    <col min="14628" max="14628" width="7.25" style="412" customWidth="1"/>
    <col min="14629" max="14629" width="9.5" style="412" customWidth="1"/>
    <col min="14630" max="14630" width="10.125" style="412" bestFit="1" customWidth="1"/>
    <col min="14631" max="14631" width="0.375" style="412" customWidth="1"/>
    <col min="14632" max="14632" width="9.125" style="412" customWidth="1"/>
    <col min="14633" max="14634" width="12.625" style="412" customWidth="1"/>
    <col min="14635" max="14636" width="9.5" style="412" customWidth="1"/>
    <col min="14637" max="14637" width="0.375" style="412" customWidth="1"/>
    <col min="14638" max="14638" width="9.125" style="412" customWidth="1"/>
    <col min="14639" max="14640" width="12.625" style="412" customWidth="1"/>
    <col min="14641" max="14642" width="9.5" style="412" customWidth="1"/>
    <col min="14643" max="14643" width="0.375" style="412" customWidth="1"/>
    <col min="14644" max="14644" width="9.125" style="412" customWidth="1"/>
    <col min="14645" max="14646" width="12.625" style="412" customWidth="1"/>
    <col min="14647" max="14648" width="9.5" style="412" customWidth="1"/>
    <col min="14649" max="14649" width="0.375" style="412" customWidth="1"/>
    <col min="14650" max="14650" width="9.125" style="412" customWidth="1"/>
    <col min="14651" max="14652" width="12.625" style="412" customWidth="1"/>
    <col min="14653" max="14654" width="9.5" style="412" customWidth="1"/>
    <col min="14655" max="14655" width="0.375" style="412" customWidth="1"/>
    <col min="14656" max="14656" width="10.125" style="412" bestFit="1" customWidth="1"/>
    <col min="14657" max="14658" width="12.625" style="412" customWidth="1"/>
    <col min="14659" max="14659" width="9.5" style="412" customWidth="1"/>
    <col min="14660" max="14660" width="10.125" style="412" bestFit="1" customWidth="1"/>
    <col min="14661" max="14661" width="0.375" style="412" customWidth="1"/>
    <col min="14662" max="14662" width="10.125" style="412" bestFit="1" customWidth="1"/>
    <col min="14663" max="14664" width="12.625" style="412" customWidth="1"/>
    <col min="14665" max="14665" width="9.5" style="412" customWidth="1"/>
    <col min="14666" max="14666" width="10.125" style="412" bestFit="1" customWidth="1"/>
    <col min="14667" max="14667" width="0.375" style="412" customWidth="1"/>
    <col min="14668" max="14668" width="12.125" style="412" bestFit="1" customWidth="1"/>
    <col min="14669" max="14670" width="12.625" style="412" customWidth="1"/>
    <col min="14671" max="14671" width="7.125" style="412" customWidth="1"/>
    <col min="14672" max="14672" width="10.375" style="412" customWidth="1"/>
    <col min="14673" max="14673" width="11.625" style="412" bestFit="1" customWidth="1"/>
    <col min="14674" max="14674" width="5.125" style="412" bestFit="1" customWidth="1"/>
    <col min="14675" max="14848" width="9" style="412"/>
    <col min="14849" max="14849" width="4.375" style="412" customWidth="1"/>
    <col min="14850" max="14850" width="51.37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bestFit="1" customWidth="1"/>
    <col min="14870" max="14871" width="12.625" style="412" customWidth="1"/>
    <col min="14872" max="14872" width="9.5" style="412" customWidth="1"/>
    <col min="14873" max="14873" width="10.125" style="412" bestFit="1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bestFit="1" customWidth="1"/>
    <col min="14882" max="14883" width="12.625" style="412" customWidth="1"/>
    <col min="14884" max="14884" width="7.25" style="412" customWidth="1"/>
    <col min="14885" max="14885" width="9.5" style="412" customWidth="1"/>
    <col min="14886" max="14886" width="10.125" style="412" bestFit="1" customWidth="1"/>
    <col min="14887" max="14887" width="0.375" style="412" customWidth="1"/>
    <col min="14888" max="14888" width="9.125" style="412" customWidth="1"/>
    <col min="14889" max="14890" width="12.625" style="412" customWidth="1"/>
    <col min="14891" max="14892" width="9.5" style="412" customWidth="1"/>
    <col min="14893" max="14893" width="0.375" style="412" customWidth="1"/>
    <col min="14894" max="14894" width="9.125" style="412" customWidth="1"/>
    <col min="14895" max="14896" width="12.625" style="412" customWidth="1"/>
    <col min="14897" max="14898" width="9.5" style="412" customWidth="1"/>
    <col min="14899" max="14899" width="0.375" style="412" customWidth="1"/>
    <col min="14900" max="14900" width="9.125" style="412" customWidth="1"/>
    <col min="14901" max="14902" width="12.625" style="412" customWidth="1"/>
    <col min="14903" max="14904" width="9.5" style="412" customWidth="1"/>
    <col min="14905" max="14905" width="0.375" style="412" customWidth="1"/>
    <col min="14906" max="14906" width="9.125" style="412" customWidth="1"/>
    <col min="14907" max="14908" width="12.625" style="412" customWidth="1"/>
    <col min="14909" max="14910" width="9.5" style="412" customWidth="1"/>
    <col min="14911" max="14911" width="0.375" style="412" customWidth="1"/>
    <col min="14912" max="14912" width="10.125" style="412" bestFit="1" customWidth="1"/>
    <col min="14913" max="14914" width="12.625" style="412" customWidth="1"/>
    <col min="14915" max="14915" width="9.5" style="412" customWidth="1"/>
    <col min="14916" max="14916" width="10.125" style="412" bestFit="1" customWidth="1"/>
    <col min="14917" max="14917" width="0.375" style="412" customWidth="1"/>
    <col min="14918" max="14918" width="10.125" style="412" bestFit="1" customWidth="1"/>
    <col min="14919" max="14920" width="12.625" style="412" customWidth="1"/>
    <col min="14921" max="14921" width="9.5" style="412" customWidth="1"/>
    <col min="14922" max="14922" width="10.125" style="412" bestFit="1" customWidth="1"/>
    <col min="14923" max="14923" width="0.375" style="412" customWidth="1"/>
    <col min="14924" max="14924" width="12.125" style="412" bestFit="1" customWidth="1"/>
    <col min="14925" max="14926" width="12.625" style="412" customWidth="1"/>
    <col min="14927" max="14927" width="7.125" style="412" customWidth="1"/>
    <col min="14928" max="14928" width="10.375" style="412" customWidth="1"/>
    <col min="14929" max="14929" width="11.625" style="412" bestFit="1" customWidth="1"/>
    <col min="14930" max="14930" width="5.125" style="412" bestFit="1" customWidth="1"/>
    <col min="14931" max="15104" width="9" style="412"/>
    <col min="15105" max="15105" width="4.375" style="412" customWidth="1"/>
    <col min="15106" max="15106" width="51.37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bestFit="1" customWidth="1"/>
    <col min="15126" max="15127" width="12.625" style="412" customWidth="1"/>
    <col min="15128" max="15128" width="9.5" style="412" customWidth="1"/>
    <col min="15129" max="15129" width="10.125" style="412" bestFit="1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bestFit="1" customWidth="1"/>
    <col min="15138" max="15139" width="12.625" style="412" customWidth="1"/>
    <col min="15140" max="15140" width="7.25" style="412" customWidth="1"/>
    <col min="15141" max="15141" width="9.5" style="412" customWidth="1"/>
    <col min="15142" max="15142" width="10.125" style="412" bestFit="1" customWidth="1"/>
    <col min="15143" max="15143" width="0.375" style="412" customWidth="1"/>
    <col min="15144" max="15144" width="9.125" style="412" customWidth="1"/>
    <col min="15145" max="15146" width="12.625" style="412" customWidth="1"/>
    <col min="15147" max="15148" width="9.5" style="412" customWidth="1"/>
    <col min="15149" max="15149" width="0.375" style="412" customWidth="1"/>
    <col min="15150" max="15150" width="9.125" style="412" customWidth="1"/>
    <col min="15151" max="15152" width="12.625" style="412" customWidth="1"/>
    <col min="15153" max="15154" width="9.5" style="412" customWidth="1"/>
    <col min="15155" max="15155" width="0.375" style="412" customWidth="1"/>
    <col min="15156" max="15156" width="9.125" style="412" customWidth="1"/>
    <col min="15157" max="15158" width="12.625" style="412" customWidth="1"/>
    <col min="15159" max="15160" width="9.5" style="412" customWidth="1"/>
    <col min="15161" max="15161" width="0.375" style="412" customWidth="1"/>
    <col min="15162" max="15162" width="9.125" style="412" customWidth="1"/>
    <col min="15163" max="15164" width="12.625" style="412" customWidth="1"/>
    <col min="15165" max="15166" width="9.5" style="412" customWidth="1"/>
    <col min="15167" max="15167" width="0.375" style="412" customWidth="1"/>
    <col min="15168" max="15168" width="10.125" style="412" bestFit="1" customWidth="1"/>
    <col min="15169" max="15170" width="12.625" style="412" customWidth="1"/>
    <col min="15171" max="15171" width="9.5" style="412" customWidth="1"/>
    <col min="15172" max="15172" width="10.125" style="412" bestFit="1" customWidth="1"/>
    <col min="15173" max="15173" width="0.375" style="412" customWidth="1"/>
    <col min="15174" max="15174" width="10.125" style="412" bestFit="1" customWidth="1"/>
    <col min="15175" max="15176" width="12.625" style="412" customWidth="1"/>
    <col min="15177" max="15177" width="9.5" style="412" customWidth="1"/>
    <col min="15178" max="15178" width="10.125" style="412" bestFit="1" customWidth="1"/>
    <col min="15179" max="15179" width="0.375" style="412" customWidth="1"/>
    <col min="15180" max="15180" width="12.125" style="412" bestFit="1" customWidth="1"/>
    <col min="15181" max="15182" width="12.625" style="412" customWidth="1"/>
    <col min="15183" max="15183" width="7.125" style="412" customWidth="1"/>
    <col min="15184" max="15184" width="10.375" style="412" customWidth="1"/>
    <col min="15185" max="15185" width="11.625" style="412" bestFit="1" customWidth="1"/>
    <col min="15186" max="15186" width="5.125" style="412" bestFit="1" customWidth="1"/>
    <col min="15187" max="15360" width="9" style="412"/>
    <col min="15361" max="15361" width="4.375" style="412" customWidth="1"/>
    <col min="15362" max="15362" width="51.37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bestFit="1" customWidth="1"/>
    <col min="15382" max="15383" width="12.625" style="412" customWidth="1"/>
    <col min="15384" max="15384" width="9.5" style="412" customWidth="1"/>
    <col min="15385" max="15385" width="10.125" style="412" bestFit="1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bestFit="1" customWidth="1"/>
    <col min="15394" max="15395" width="12.625" style="412" customWidth="1"/>
    <col min="15396" max="15396" width="7.25" style="412" customWidth="1"/>
    <col min="15397" max="15397" width="9.5" style="412" customWidth="1"/>
    <col min="15398" max="15398" width="10.125" style="412" bestFit="1" customWidth="1"/>
    <col min="15399" max="15399" width="0.375" style="412" customWidth="1"/>
    <col min="15400" max="15400" width="9.125" style="412" customWidth="1"/>
    <col min="15401" max="15402" width="12.625" style="412" customWidth="1"/>
    <col min="15403" max="15404" width="9.5" style="412" customWidth="1"/>
    <col min="15405" max="15405" width="0.375" style="412" customWidth="1"/>
    <col min="15406" max="15406" width="9.125" style="412" customWidth="1"/>
    <col min="15407" max="15408" width="12.625" style="412" customWidth="1"/>
    <col min="15409" max="15410" width="9.5" style="412" customWidth="1"/>
    <col min="15411" max="15411" width="0.375" style="412" customWidth="1"/>
    <col min="15412" max="15412" width="9.125" style="412" customWidth="1"/>
    <col min="15413" max="15414" width="12.625" style="412" customWidth="1"/>
    <col min="15415" max="15416" width="9.5" style="412" customWidth="1"/>
    <col min="15417" max="15417" width="0.375" style="412" customWidth="1"/>
    <col min="15418" max="15418" width="9.125" style="412" customWidth="1"/>
    <col min="15419" max="15420" width="12.625" style="412" customWidth="1"/>
    <col min="15421" max="15422" width="9.5" style="412" customWidth="1"/>
    <col min="15423" max="15423" width="0.375" style="412" customWidth="1"/>
    <col min="15424" max="15424" width="10.125" style="412" bestFit="1" customWidth="1"/>
    <col min="15425" max="15426" width="12.625" style="412" customWidth="1"/>
    <col min="15427" max="15427" width="9.5" style="412" customWidth="1"/>
    <col min="15428" max="15428" width="10.125" style="412" bestFit="1" customWidth="1"/>
    <col min="15429" max="15429" width="0.375" style="412" customWidth="1"/>
    <col min="15430" max="15430" width="10.125" style="412" bestFit="1" customWidth="1"/>
    <col min="15431" max="15432" width="12.625" style="412" customWidth="1"/>
    <col min="15433" max="15433" width="9.5" style="412" customWidth="1"/>
    <col min="15434" max="15434" width="10.125" style="412" bestFit="1" customWidth="1"/>
    <col min="15435" max="15435" width="0.375" style="412" customWidth="1"/>
    <col min="15436" max="15436" width="12.125" style="412" bestFit="1" customWidth="1"/>
    <col min="15437" max="15438" width="12.625" style="412" customWidth="1"/>
    <col min="15439" max="15439" width="7.125" style="412" customWidth="1"/>
    <col min="15440" max="15440" width="10.375" style="412" customWidth="1"/>
    <col min="15441" max="15441" width="11.625" style="412" bestFit="1" customWidth="1"/>
    <col min="15442" max="15442" width="5.125" style="412" bestFit="1" customWidth="1"/>
    <col min="15443" max="15616" width="9" style="412"/>
    <col min="15617" max="15617" width="4.375" style="412" customWidth="1"/>
    <col min="15618" max="15618" width="51.37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bestFit="1" customWidth="1"/>
    <col min="15638" max="15639" width="12.625" style="412" customWidth="1"/>
    <col min="15640" max="15640" width="9.5" style="412" customWidth="1"/>
    <col min="15641" max="15641" width="10.125" style="412" bestFit="1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bestFit="1" customWidth="1"/>
    <col min="15650" max="15651" width="12.625" style="412" customWidth="1"/>
    <col min="15652" max="15652" width="7.25" style="412" customWidth="1"/>
    <col min="15653" max="15653" width="9.5" style="412" customWidth="1"/>
    <col min="15654" max="15654" width="10.125" style="412" bestFit="1" customWidth="1"/>
    <col min="15655" max="15655" width="0.375" style="412" customWidth="1"/>
    <col min="15656" max="15656" width="9.125" style="412" customWidth="1"/>
    <col min="15657" max="15658" width="12.625" style="412" customWidth="1"/>
    <col min="15659" max="15660" width="9.5" style="412" customWidth="1"/>
    <col min="15661" max="15661" width="0.375" style="412" customWidth="1"/>
    <col min="15662" max="15662" width="9.125" style="412" customWidth="1"/>
    <col min="15663" max="15664" width="12.625" style="412" customWidth="1"/>
    <col min="15665" max="15666" width="9.5" style="412" customWidth="1"/>
    <col min="15667" max="15667" width="0.375" style="412" customWidth="1"/>
    <col min="15668" max="15668" width="9.125" style="412" customWidth="1"/>
    <col min="15669" max="15670" width="12.625" style="412" customWidth="1"/>
    <col min="15671" max="15672" width="9.5" style="412" customWidth="1"/>
    <col min="15673" max="15673" width="0.375" style="412" customWidth="1"/>
    <col min="15674" max="15674" width="9.125" style="412" customWidth="1"/>
    <col min="15675" max="15676" width="12.625" style="412" customWidth="1"/>
    <col min="15677" max="15678" width="9.5" style="412" customWidth="1"/>
    <col min="15679" max="15679" width="0.375" style="412" customWidth="1"/>
    <col min="15680" max="15680" width="10.125" style="412" bestFit="1" customWidth="1"/>
    <col min="15681" max="15682" width="12.625" style="412" customWidth="1"/>
    <col min="15683" max="15683" width="9.5" style="412" customWidth="1"/>
    <col min="15684" max="15684" width="10.125" style="412" bestFit="1" customWidth="1"/>
    <col min="15685" max="15685" width="0.375" style="412" customWidth="1"/>
    <col min="15686" max="15686" width="10.125" style="412" bestFit="1" customWidth="1"/>
    <col min="15687" max="15688" width="12.625" style="412" customWidth="1"/>
    <col min="15689" max="15689" width="9.5" style="412" customWidth="1"/>
    <col min="15690" max="15690" width="10.125" style="412" bestFit="1" customWidth="1"/>
    <col min="15691" max="15691" width="0.375" style="412" customWidth="1"/>
    <col min="15692" max="15692" width="12.125" style="412" bestFit="1" customWidth="1"/>
    <col min="15693" max="15694" width="12.625" style="412" customWidth="1"/>
    <col min="15695" max="15695" width="7.125" style="412" customWidth="1"/>
    <col min="15696" max="15696" width="10.375" style="412" customWidth="1"/>
    <col min="15697" max="15697" width="11.625" style="412" bestFit="1" customWidth="1"/>
    <col min="15698" max="15698" width="5.125" style="412" bestFit="1" customWidth="1"/>
    <col min="15699" max="15872" width="9" style="412"/>
    <col min="15873" max="15873" width="4.375" style="412" customWidth="1"/>
    <col min="15874" max="15874" width="51.37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bestFit="1" customWidth="1"/>
    <col min="15894" max="15895" width="12.625" style="412" customWidth="1"/>
    <col min="15896" max="15896" width="9.5" style="412" customWidth="1"/>
    <col min="15897" max="15897" width="10.125" style="412" bestFit="1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bestFit="1" customWidth="1"/>
    <col min="15906" max="15907" width="12.625" style="412" customWidth="1"/>
    <col min="15908" max="15908" width="7.25" style="412" customWidth="1"/>
    <col min="15909" max="15909" width="9.5" style="412" customWidth="1"/>
    <col min="15910" max="15910" width="10.125" style="412" bestFit="1" customWidth="1"/>
    <col min="15911" max="15911" width="0.375" style="412" customWidth="1"/>
    <col min="15912" max="15912" width="9.125" style="412" customWidth="1"/>
    <col min="15913" max="15914" width="12.625" style="412" customWidth="1"/>
    <col min="15915" max="15916" width="9.5" style="412" customWidth="1"/>
    <col min="15917" max="15917" width="0.375" style="412" customWidth="1"/>
    <col min="15918" max="15918" width="9.125" style="412" customWidth="1"/>
    <col min="15919" max="15920" width="12.625" style="412" customWidth="1"/>
    <col min="15921" max="15922" width="9.5" style="412" customWidth="1"/>
    <col min="15923" max="15923" width="0.375" style="412" customWidth="1"/>
    <col min="15924" max="15924" width="9.125" style="412" customWidth="1"/>
    <col min="15925" max="15926" width="12.625" style="412" customWidth="1"/>
    <col min="15927" max="15928" width="9.5" style="412" customWidth="1"/>
    <col min="15929" max="15929" width="0.375" style="412" customWidth="1"/>
    <col min="15930" max="15930" width="9.125" style="412" customWidth="1"/>
    <col min="15931" max="15932" width="12.625" style="412" customWidth="1"/>
    <col min="15933" max="15934" width="9.5" style="412" customWidth="1"/>
    <col min="15935" max="15935" width="0.375" style="412" customWidth="1"/>
    <col min="15936" max="15936" width="10.125" style="412" bestFit="1" customWidth="1"/>
    <col min="15937" max="15938" width="12.625" style="412" customWidth="1"/>
    <col min="15939" max="15939" width="9.5" style="412" customWidth="1"/>
    <col min="15940" max="15940" width="10.125" style="412" bestFit="1" customWidth="1"/>
    <col min="15941" max="15941" width="0.375" style="412" customWidth="1"/>
    <col min="15942" max="15942" width="10.125" style="412" bestFit="1" customWidth="1"/>
    <col min="15943" max="15944" width="12.625" style="412" customWidth="1"/>
    <col min="15945" max="15945" width="9.5" style="412" customWidth="1"/>
    <col min="15946" max="15946" width="10.125" style="412" bestFit="1" customWidth="1"/>
    <col min="15947" max="15947" width="0.375" style="412" customWidth="1"/>
    <col min="15948" max="15948" width="12.125" style="412" bestFit="1" customWidth="1"/>
    <col min="15949" max="15950" width="12.625" style="412" customWidth="1"/>
    <col min="15951" max="15951" width="7.125" style="412" customWidth="1"/>
    <col min="15952" max="15952" width="10.375" style="412" customWidth="1"/>
    <col min="15953" max="15953" width="11.625" style="412" bestFit="1" customWidth="1"/>
    <col min="15954" max="15954" width="5.125" style="412" bestFit="1" customWidth="1"/>
    <col min="15955" max="16128" width="9" style="412"/>
    <col min="16129" max="16129" width="4.375" style="412" customWidth="1"/>
    <col min="16130" max="16130" width="51.37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bestFit="1" customWidth="1"/>
    <col min="16150" max="16151" width="12.625" style="412" customWidth="1"/>
    <col min="16152" max="16152" width="9.5" style="412" customWidth="1"/>
    <col min="16153" max="16153" width="10.125" style="412" bestFit="1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bestFit="1" customWidth="1"/>
    <col min="16162" max="16163" width="12.625" style="412" customWidth="1"/>
    <col min="16164" max="16164" width="7.25" style="412" customWidth="1"/>
    <col min="16165" max="16165" width="9.5" style="412" customWidth="1"/>
    <col min="16166" max="16166" width="10.125" style="412" bestFit="1" customWidth="1"/>
    <col min="16167" max="16167" width="0.375" style="412" customWidth="1"/>
    <col min="16168" max="16168" width="9.125" style="412" customWidth="1"/>
    <col min="16169" max="16170" width="12.625" style="412" customWidth="1"/>
    <col min="16171" max="16172" width="9.5" style="412" customWidth="1"/>
    <col min="16173" max="16173" width="0.375" style="412" customWidth="1"/>
    <col min="16174" max="16174" width="9.125" style="412" customWidth="1"/>
    <col min="16175" max="16176" width="12.625" style="412" customWidth="1"/>
    <col min="16177" max="16178" width="9.5" style="412" customWidth="1"/>
    <col min="16179" max="16179" width="0.375" style="412" customWidth="1"/>
    <col min="16180" max="16180" width="9.125" style="412" customWidth="1"/>
    <col min="16181" max="16182" width="12.625" style="412" customWidth="1"/>
    <col min="16183" max="16184" width="9.5" style="412" customWidth="1"/>
    <col min="16185" max="16185" width="0.375" style="412" customWidth="1"/>
    <col min="16186" max="16186" width="9.125" style="412" customWidth="1"/>
    <col min="16187" max="16188" width="12.625" style="412" customWidth="1"/>
    <col min="16189" max="16190" width="9.5" style="412" customWidth="1"/>
    <col min="16191" max="16191" width="0.375" style="412" customWidth="1"/>
    <col min="16192" max="16192" width="10.125" style="412" bestFit="1" customWidth="1"/>
    <col min="16193" max="16194" width="12.625" style="412" customWidth="1"/>
    <col min="16195" max="16195" width="9.5" style="412" customWidth="1"/>
    <col min="16196" max="16196" width="10.125" style="412" bestFit="1" customWidth="1"/>
    <col min="16197" max="16197" width="0.375" style="412" customWidth="1"/>
    <col min="16198" max="16198" width="10.125" style="412" bestFit="1" customWidth="1"/>
    <col min="16199" max="16200" width="12.625" style="412" customWidth="1"/>
    <col min="16201" max="16201" width="9.5" style="412" customWidth="1"/>
    <col min="16202" max="16202" width="10.125" style="412" bestFit="1" customWidth="1"/>
    <col min="16203" max="16203" width="0.375" style="412" customWidth="1"/>
    <col min="16204" max="16204" width="12.125" style="412" bestFit="1" customWidth="1"/>
    <col min="16205" max="16206" width="12.625" style="412" customWidth="1"/>
    <col min="16207" max="16207" width="7.125" style="412" customWidth="1"/>
    <col min="16208" max="16208" width="10.375" style="412" customWidth="1"/>
    <col min="16209" max="16209" width="11.625" style="412" bestFit="1" customWidth="1"/>
    <col min="16210" max="16210" width="5.125" style="412" bestFit="1" customWidth="1"/>
    <col min="16211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</row>
    <row r="3" spans="1:82" s="510" customFormat="1" ht="21.75" x14ac:dyDescent="0.45">
      <c r="A3" s="838"/>
      <c r="B3" s="838" t="s">
        <v>7474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  <c r="CB3" s="838"/>
      <c r="CC3" s="838"/>
    </row>
    <row r="4" spans="1:82" s="192" customFormat="1" ht="21.75" x14ac:dyDescent="0.45">
      <c r="A4" s="838"/>
      <c r="B4" s="838" t="s">
        <v>7475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</row>
    <row r="5" spans="1:82" s="735" customFormat="1" ht="18" customHeight="1" x14ac:dyDescent="0.4">
      <c r="A5" s="1043"/>
      <c r="B5" s="1046" t="s">
        <v>3581</v>
      </c>
      <c r="C5" s="1049" t="s">
        <v>6649</v>
      </c>
      <c r="D5" s="1049"/>
      <c r="E5" s="1049"/>
      <c r="F5" s="1049"/>
      <c r="G5" s="1050"/>
      <c r="H5" s="956"/>
      <c r="I5" s="1051" t="s">
        <v>6778</v>
      </c>
      <c r="J5" s="1052"/>
      <c r="K5" s="1052"/>
      <c r="L5" s="1052"/>
      <c r="M5" s="1053"/>
      <c r="N5" s="958"/>
      <c r="O5" s="1054" t="s">
        <v>6779</v>
      </c>
      <c r="P5" s="1049"/>
      <c r="Q5" s="1049"/>
      <c r="R5" s="1049"/>
      <c r="S5" s="1050"/>
      <c r="T5" s="956"/>
      <c r="U5" s="1051" t="s">
        <v>6780</v>
      </c>
      <c r="V5" s="1052"/>
      <c r="W5" s="1052"/>
      <c r="X5" s="1052"/>
      <c r="Y5" s="1053"/>
      <c r="Z5" s="958"/>
      <c r="AA5" s="1054" t="s">
        <v>6781</v>
      </c>
      <c r="AB5" s="1049"/>
      <c r="AC5" s="1049"/>
      <c r="AD5" s="1049"/>
      <c r="AE5" s="1050"/>
      <c r="AF5" s="956"/>
      <c r="AG5" s="1051" t="s">
        <v>6782</v>
      </c>
      <c r="AH5" s="1052"/>
      <c r="AI5" s="1052"/>
      <c r="AJ5" s="1052"/>
      <c r="AK5" s="1052"/>
      <c r="AL5" s="1053"/>
      <c r="AM5" s="956"/>
      <c r="AN5" s="1054" t="s">
        <v>6783</v>
      </c>
      <c r="AO5" s="1049"/>
      <c r="AP5" s="1049"/>
      <c r="AQ5" s="1049"/>
      <c r="AR5" s="1050"/>
      <c r="AS5" s="956"/>
      <c r="AT5" s="1051" t="s">
        <v>6784</v>
      </c>
      <c r="AU5" s="1052"/>
      <c r="AV5" s="1052"/>
      <c r="AW5" s="1052"/>
      <c r="AX5" s="1053"/>
      <c r="AY5" s="956"/>
      <c r="AZ5" s="1054" t="s">
        <v>6785</v>
      </c>
      <c r="BA5" s="1049"/>
      <c r="BB5" s="1049"/>
      <c r="BC5" s="1049"/>
      <c r="BD5" s="1050"/>
      <c r="BE5" s="956"/>
      <c r="BF5" s="1051" t="s">
        <v>6786</v>
      </c>
      <c r="BG5" s="1052"/>
      <c r="BH5" s="1052"/>
      <c r="BI5" s="1052"/>
      <c r="BJ5" s="1053"/>
      <c r="BK5" s="956"/>
      <c r="BL5" s="1054" t="s">
        <v>6787</v>
      </c>
      <c r="BM5" s="1049"/>
      <c r="BN5" s="1049"/>
      <c r="BO5" s="1049"/>
      <c r="BP5" s="1050"/>
      <c r="BQ5" s="956"/>
      <c r="BR5" s="1051" t="s">
        <v>6788</v>
      </c>
      <c r="BS5" s="1052"/>
      <c r="BT5" s="1052"/>
      <c r="BU5" s="1052"/>
      <c r="BV5" s="1053"/>
      <c r="BW5" s="958"/>
      <c r="BX5" s="1066" t="s">
        <v>7476</v>
      </c>
      <c r="BY5" s="1067"/>
      <c r="BZ5" s="1067"/>
      <c r="CA5" s="1067"/>
      <c r="CB5" s="1067"/>
      <c r="CC5" s="1068"/>
    </row>
    <row r="6" spans="1:82" s="367" customFormat="1" ht="18" customHeight="1" x14ac:dyDescent="0.4">
      <c r="A6" s="1044"/>
      <c r="B6" s="1047"/>
      <c r="C6" s="1055" t="s">
        <v>2007</v>
      </c>
      <c r="D6" s="1058" t="s">
        <v>100</v>
      </c>
      <c r="E6" s="1058"/>
      <c r="F6" s="1059"/>
      <c r="G6" s="1060" t="s">
        <v>1231</v>
      </c>
      <c r="H6" s="950"/>
      <c r="I6" s="1063" t="s">
        <v>2007</v>
      </c>
      <c r="J6" s="1058" t="s">
        <v>100</v>
      </c>
      <c r="K6" s="1058"/>
      <c r="L6" s="1059"/>
      <c r="M6" s="1060" t="s">
        <v>1231</v>
      </c>
      <c r="N6" s="950"/>
      <c r="O6" s="1063" t="s">
        <v>2007</v>
      </c>
      <c r="P6" s="1058" t="s">
        <v>100</v>
      </c>
      <c r="Q6" s="1058"/>
      <c r="R6" s="1059"/>
      <c r="S6" s="1060" t="s">
        <v>1231</v>
      </c>
      <c r="T6" s="950"/>
      <c r="U6" s="1063" t="s">
        <v>2007</v>
      </c>
      <c r="V6" s="1058" t="s">
        <v>100</v>
      </c>
      <c r="W6" s="1058"/>
      <c r="X6" s="1059"/>
      <c r="Y6" s="1060" t="s">
        <v>1231</v>
      </c>
      <c r="Z6" s="950"/>
      <c r="AA6" s="1063" t="s">
        <v>2007</v>
      </c>
      <c r="AB6" s="1058" t="s">
        <v>100</v>
      </c>
      <c r="AC6" s="1058"/>
      <c r="AD6" s="1059"/>
      <c r="AE6" s="1060" t="s">
        <v>1231</v>
      </c>
      <c r="AF6" s="950"/>
      <c r="AG6" s="1063" t="s">
        <v>2007</v>
      </c>
      <c r="AH6" s="1058" t="s">
        <v>100</v>
      </c>
      <c r="AI6" s="1058"/>
      <c r="AJ6" s="1058"/>
      <c r="AK6" s="1059"/>
      <c r="AL6" s="1060" t="s">
        <v>1231</v>
      </c>
      <c r="AM6" s="950"/>
      <c r="AN6" s="1063" t="s">
        <v>2007</v>
      </c>
      <c r="AO6" s="1058" t="s">
        <v>100</v>
      </c>
      <c r="AP6" s="1058"/>
      <c r="AQ6" s="1059"/>
      <c r="AR6" s="1060" t="s">
        <v>1231</v>
      </c>
      <c r="AS6" s="950"/>
      <c r="AT6" s="1063" t="s">
        <v>2007</v>
      </c>
      <c r="AU6" s="1058" t="s">
        <v>100</v>
      </c>
      <c r="AV6" s="1058"/>
      <c r="AW6" s="1059"/>
      <c r="AX6" s="1060" t="s">
        <v>1231</v>
      </c>
      <c r="AY6" s="950"/>
      <c r="AZ6" s="1063" t="s">
        <v>2007</v>
      </c>
      <c r="BA6" s="1058" t="s">
        <v>100</v>
      </c>
      <c r="BB6" s="1058"/>
      <c r="BC6" s="1059"/>
      <c r="BD6" s="1060" t="s">
        <v>1231</v>
      </c>
      <c r="BE6" s="950"/>
      <c r="BF6" s="1063" t="s">
        <v>2007</v>
      </c>
      <c r="BG6" s="1058" t="s">
        <v>100</v>
      </c>
      <c r="BH6" s="1058"/>
      <c r="BI6" s="1059"/>
      <c r="BJ6" s="1060" t="s">
        <v>1231</v>
      </c>
      <c r="BK6" s="950"/>
      <c r="BL6" s="1063" t="s">
        <v>2007</v>
      </c>
      <c r="BM6" s="1058" t="s">
        <v>100</v>
      </c>
      <c r="BN6" s="1058"/>
      <c r="BO6" s="1059"/>
      <c r="BP6" s="1060" t="s">
        <v>1231</v>
      </c>
      <c r="BQ6" s="950"/>
      <c r="BR6" s="1063" t="s">
        <v>2007</v>
      </c>
      <c r="BS6" s="1058" t="s">
        <v>100</v>
      </c>
      <c r="BT6" s="1058"/>
      <c r="BU6" s="1059"/>
      <c r="BV6" s="1060" t="s">
        <v>1231</v>
      </c>
      <c r="BW6" s="950"/>
      <c r="BX6" s="1075" t="s">
        <v>2007</v>
      </c>
      <c r="BY6" s="1058" t="s">
        <v>100</v>
      </c>
      <c r="BZ6" s="1058"/>
      <c r="CA6" s="1058"/>
      <c r="CB6" s="1059"/>
      <c r="CC6" s="1078" t="s">
        <v>1231</v>
      </c>
    </row>
    <row r="7" spans="1:82" s="367" customFormat="1" ht="18" customHeight="1" x14ac:dyDescent="0.4">
      <c r="A7" s="1044"/>
      <c r="B7" s="1047"/>
      <c r="C7" s="1056"/>
      <c r="D7" s="1123" t="s">
        <v>5469</v>
      </c>
      <c r="E7" s="1124"/>
      <c r="F7" s="1125" t="s">
        <v>3407</v>
      </c>
      <c r="G7" s="1061"/>
      <c r="H7" s="951"/>
      <c r="I7" s="1064"/>
      <c r="J7" s="1123" t="s">
        <v>5469</v>
      </c>
      <c r="K7" s="1124"/>
      <c r="L7" s="1125" t="s">
        <v>3407</v>
      </c>
      <c r="M7" s="1061"/>
      <c r="N7" s="951"/>
      <c r="O7" s="1064"/>
      <c r="P7" s="1123" t="s">
        <v>5469</v>
      </c>
      <c r="Q7" s="1124"/>
      <c r="R7" s="1125" t="s">
        <v>3407</v>
      </c>
      <c r="S7" s="1061"/>
      <c r="T7" s="951"/>
      <c r="U7" s="1064"/>
      <c r="V7" s="1123" t="s">
        <v>5469</v>
      </c>
      <c r="W7" s="1124"/>
      <c r="X7" s="1125" t="s">
        <v>3407</v>
      </c>
      <c r="Y7" s="1061"/>
      <c r="Z7" s="951"/>
      <c r="AA7" s="1064"/>
      <c r="AB7" s="1123" t="s">
        <v>5469</v>
      </c>
      <c r="AC7" s="1124"/>
      <c r="AD7" s="1125" t="s">
        <v>3407</v>
      </c>
      <c r="AE7" s="1061"/>
      <c r="AF7" s="951"/>
      <c r="AG7" s="1064"/>
      <c r="AH7" s="1123" t="s">
        <v>7218</v>
      </c>
      <c r="AI7" s="1131"/>
      <c r="AJ7" s="1124"/>
      <c r="AK7" s="1125" t="s">
        <v>3407</v>
      </c>
      <c r="AL7" s="1061"/>
      <c r="AM7" s="951"/>
      <c r="AN7" s="1064"/>
      <c r="AO7" s="1123" t="s">
        <v>5469</v>
      </c>
      <c r="AP7" s="1124"/>
      <c r="AQ7" s="1125" t="s">
        <v>3407</v>
      </c>
      <c r="AR7" s="1061"/>
      <c r="AS7" s="951"/>
      <c r="AT7" s="1064"/>
      <c r="AU7" s="1123" t="s">
        <v>5469</v>
      </c>
      <c r="AV7" s="1124"/>
      <c r="AW7" s="1125" t="s">
        <v>3407</v>
      </c>
      <c r="AX7" s="1061"/>
      <c r="AY7" s="951"/>
      <c r="AZ7" s="1064"/>
      <c r="BA7" s="1123" t="s">
        <v>5469</v>
      </c>
      <c r="BB7" s="1124"/>
      <c r="BC7" s="1125" t="s">
        <v>3407</v>
      </c>
      <c r="BD7" s="1061"/>
      <c r="BE7" s="951"/>
      <c r="BF7" s="1073"/>
      <c r="BG7" s="1069" t="s">
        <v>3415</v>
      </c>
      <c r="BH7" s="1069" t="s">
        <v>5470</v>
      </c>
      <c r="BI7" s="1071" t="s">
        <v>3407</v>
      </c>
      <c r="BJ7" s="1061"/>
      <c r="BK7" s="951"/>
      <c r="BL7" s="1064"/>
      <c r="BM7" s="1069" t="s">
        <v>3415</v>
      </c>
      <c r="BN7" s="1069" t="s">
        <v>5470</v>
      </c>
      <c r="BO7" s="1071" t="s">
        <v>3407</v>
      </c>
      <c r="BP7" s="1061"/>
      <c r="BQ7" s="951"/>
      <c r="BR7" s="1064"/>
      <c r="BS7" s="1069" t="s">
        <v>3415</v>
      </c>
      <c r="BT7" s="1069" t="s">
        <v>5470</v>
      </c>
      <c r="BU7" s="1071" t="s">
        <v>3407</v>
      </c>
      <c r="BV7" s="1061"/>
      <c r="BW7" s="951"/>
      <c r="BX7" s="1076"/>
      <c r="BY7" s="1069" t="s">
        <v>3415</v>
      </c>
      <c r="BZ7" s="1127" t="s">
        <v>5470</v>
      </c>
      <c r="CA7" s="1129" t="s">
        <v>3413</v>
      </c>
      <c r="CB7" s="1125" t="s">
        <v>3407</v>
      </c>
      <c r="CC7" s="1079"/>
    </row>
    <row r="8" spans="1:82" s="416" customFormat="1" ht="28.5" x14ac:dyDescent="0.35">
      <c r="A8" s="1045"/>
      <c r="B8" s="1048"/>
      <c r="C8" s="1057"/>
      <c r="D8" s="790" t="s">
        <v>3415</v>
      </c>
      <c r="E8" s="790" t="s">
        <v>5470</v>
      </c>
      <c r="F8" s="1126"/>
      <c r="G8" s="1062"/>
      <c r="H8" s="952"/>
      <c r="I8" s="1065"/>
      <c r="J8" s="790" t="s">
        <v>3415</v>
      </c>
      <c r="K8" s="790" t="s">
        <v>5470</v>
      </c>
      <c r="L8" s="1126"/>
      <c r="M8" s="1062"/>
      <c r="N8" s="952"/>
      <c r="O8" s="1065"/>
      <c r="P8" s="790" t="s">
        <v>3415</v>
      </c>
      <c r="Q8" s="790" t="s">
        <v>5470</v>
      </c>
      <c r="R8" s="1126"/>
      <c r="S8" s="1062"/>
      <c r="T8" s="952"/>
      <c r="U8" s="1065"/>
      <c r="V8" s="790" t="s">
        <v>3415</v>
      </c>
      <c r="W8" s="790" t="s">
        <v>5470</v>
      </c>
      <c r="X8" s="1126"/>
      <c r="Y8" s="1062"/>
      <c r="Z8" s="952"/>
      <c r="AA8" s="1065"/>
      <c r="AB8" s="790" t="s">
        <v>3415</v>
      </c>
      <c r="AC8" s="790" t="s">
        <v>5470</v>
      </c>
      <c r="AD8" s="1126"/>
      <c r="AE8" s="1062"/>
      <c r="AF8" s="952"/>
      <c r="AG8" s="1065"/>
      <c r="AH8" s="953" t="s">
        <v>3415</v>
      </c>
      <c r="AI8" s="954" t="s">
        <v>5470</v>
      </c>
      <c r="AJ8" s="955" t="s">
        <v>3413</v>
      </c>
      <c r="AK8" s="1126"/>
      <c r="AL8" s="1062"/>
      <c r="AM8" s="952"/>
      <c r="AN8" s="1065"/>
      <c r="AO8" s="790" t="s">
        <v>3415</v>
      </c>
      <c r="AP8" s="790" t="s">
        <v>5470</v>
      </c>
      <c r="AQ8" s="1126"/>
      <c r="AR8" s="1062"/>
      <c r="AS8" s="952"/>
      <c r="AT8" s="1065"/>
      <c r="AU8" s="790" t="s">
        <v>3415</v>
      </c>
      <c r="AV8" s="790" t="s">
        <v>5470</v>
      </c>
      <c r="AW8" s="1126"/>
      <c r="AX8" s="1062"/>
      <c r="AY8" s="952"/>
      <c r="AZ8" s="1065"/>
      <c r="BA8" s="790" t="s">
        <v>3415</v>
      </c>
      <c r="BB8" s="790" t="s">
        <v>5470</v>
      </c>
      <c r="BC8" s="1126"/>
      <c r="BD8" s="1062"/>
      <c r="BE8" s="952"/>
      <c r="BF8" s="1074"/>
      <c r="BG8" s="1070"/>
      <c r="BH8" s="1070"/>
      <c r="BI8" s="1072"/>
      <c r="BJ8" s="1062"/>
      <c r="BK8" s="952"/>
      <c r="BL8" s="1065"/>
      <c r="BM8" s="1070"/>
      <c r="BN8" s="1070"/>
      <c r="BO8" s="1072"/>
      <c r="BP8" s="1062"/>
      <c r="BQ8" s="952"/>
      <c r="BR8" s="1065"/>
      <c r="BS8" s="1070"/>
      <c r="BT8" s="1070"/>
      <c r="BU8" s="1072"/>
      <c r="BV8" s="1062"/>
      <c r="BW8" s="952"/>
      <c r="BX8" s="1077"/>
      <c r="BY8" s="1070"/>
      <c r="BZ8" s="1128"/>
      <c r="CA8" s="1130"/>
      <c r="CB8" s="1126"/>
      <c r="CC8" s="1080"/>
    </row>
    <row r="9" spans="1:82" s="367" customFormat="1" ht="21" x14ac:dyDescent="0.45">
      <c r="A9" s="931">
        <v>1</v>
      </c>
      <c r="B9" s="932" t="s">
        <v>111</v>
      </c>
      <c r="C9" s="513">
        <v>0</v>
      </c>
      <c r="D9" s="513">
        <v>0</v>
      </c>
      <c r="E9" s="513">
        <v>0</v>
      </c>
      <c r="F9" s="513">
        <f t="shared" ref="F9:F36" si="0">SUM(D9:E9)</f>
        <v>0</v>
      </c>
      <c r="G9" s="513">
        <f t="shared" ref="G9:G36" si="1">SUM(C9-F9)</f>
        <v>0</v>
      </c>
      <c r="H9" s="513"/>
      <c r="I9" s="513">
        <v>0</v>
      </c>
      <c r="J9" s="513">
        <v>0</v>
      </c>
      <c r="K9" s="513">
        <v>0</v>
      </c>
      <c r="L9" s="513">
        <f t="shared" ref="L9:L36" si="2">SUM(J9:K9)</f>
        <v>0</v>
      </c>
      <c r="M9" s="513">
        <f t="shared" ref="M9:M36" si="3">SUM(I9-L9)</f>
        <v>0</v>
      </c>
      <c r="N9" s="513"/>
      <c r="O9" s="513">
        <v>480000</v>
      </c>
      <c r="P9" s="513">
        <v>24000</v>
      </c>
      <c r="Q9" s="513">
        <v>24000</v>
      </c>
      <c r="R9" s="513">
        <f t="shared" ref="R9:R36" si="4">SUM(P9:Q9)</f>
        <v>48000</v>
      </c>
      <c r="S9" s="513">
        <f t="shared" ref="S9:S36" si="5">SUM(O9-R9)</f>
        <v>432000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27000</v>
      </c>
      <c r="AB9" s="513">
        <v>1350</v>
      </c>
      <c r="AC9" s="513">
        <v>1350</v>
      </c>
      <c r="AD9" s="513">
        <f>SUM(AB9:AC9)</f>
        <v>2700</v>
      </c>
      <c r="AE9" s="513">
        <f t="shared" ref="AE9:AE36" si="8">SUM(AA9-AD9)</f>
        <v>24300</v>
      </c>
      <c r="AF9" s="513"/>
      <c r="AG9" s="513">
        <v>105500</v>
      </c>
      <c r="AH9" s="513">
        <v>5275</v>
      </c>
      <c r="AI9" s="513">
        <v>5275</v>
      </c>
      <c r="AJ9" s="513">
        <v>0</v>
      </c>
      <c r="AK9" s="513">
        <f>SUM(AH9:AJ9)</f>
        <v>10550</v>
      </c>
      <c r="AL9" s="513">
        <f>SUM(AG9-AK9)</f>
        <v>94950</v>
      </c>
      <c r="AM9" s="513"/>
      <c r="AN9" s="513">
        <v>115500</v>
      </c>
      <c r="AO9" s="513">
        <v>5775</v>
      </c>
      <c r="AP9" s="513">
        <v>5775</v>
      </c>
      <c r="AQ9" s="513">
        <f>SUM(AO9:AP9)</f>
        <v>11550</v>
      </c>
      <c r="AR9" s="513">
        <f t="shared" ref="AR9:AR36" si="9">SUM(AN9-AQ9)</f>
        <v>103950</v>
      </c>
      <c r="AS9" s="513"/>
      <c r="AT9" s="513">
        <v>102500</v>
      </c>
      <c r="AU9" s="513">
        <v>5125</v>
      </c>
      <c r="AV9" s="513">
        <v>5125</v>
      </c>
      <c r="AW9" s="513">
        <f>SUM(AU9:AV9)</f>
        <v>10250</v>
      </c>
      <c r="AX9" s="513">
        <f t="shared" ref="AX9:AX36" si="10">SUM(AT9-AW9)</f>
        <v>92250</v>
      </c>
      <c r="AY9" s="513"/>
      <c r="AZ9" s="513">
        <v>0</v>
      </c>
      <c r="BA9" s="513">
        <v>0</v>
      </c>
      <c r="BB9" s="513">
        <v>0</v>
      </c>
      <c r="BC9" s="513">
        <f t="shared" ref="BC9:BC36" si="11">SUM(BA9:BB9)</f>
        <v>0</v>
      </c>
      <c r="BD9" s="513">
        <f t="shared" ref="BD9:BD36" si="12">SUM(AZ9-BC9)</f>
        <v>0</v>
      </c>
      <c r="BE9" s="513"/>
      <c r="BF9" s="513">
        <v>255800</v>
      </c>
      <c r="BG9" s="513">
        <v>12790</v>
      </c>
      <c r="BH9" s="513">
        <v>12790</v>
      </c>
      <c r="BI9" s="513">
        <f t="shared" ref="BI9:BI36" si="13">SUM(BG9:BH9)</f>
        <v>25580</v>
      </c>
      <c r="BJ9" s="513">
        <f t="shared" ref="BJ9:BJ36" si="14">SUM(BF9-BI9)</f>
        <v>230220</v>
      </c>
      <c r="BK9" s="513"/>
      <c r="BL9" s="513">
        <v>4564250</v>
      </c>
      <c r="BM9" s="513">
        <v>190212.5</v>
      </c>
      <c r="BN9" s="513">
        <v>190212.5</v>
      </c>
      <c r="BO9" s="513">
        <f t="shared" ref="BO9:BO36" si="15">SUM(BM9:BN9)</f>
        <v>380425</v>
      </c>
      <c r="BP9" s="513">
        <f t="shared" ref="BP9:BP36" si="16">SUM(BL9-BO9)</f>
        <v>4183825</v>
      </c>
      <c r="BQ9" s="513"/>
      <c r="BR9" s="513">
        <v>121000</v>
      </c>
      <c r="BS9" s="513">
        <v>6050</v>
      </c>
      <c r="BT9" s="513">
        <v>6050</v>
      </c>
      <c r="BU9" s="513">
        <f t="shared" ref="BU9:BU36" si="17">SUM(BS9:BT9)</f>
        <v>12100</v>
      </c>
      <c r="BV9" s="513">
        <f t="shared" ref="BV9:BV36" si="18">SUM(BR9-BU9)</f>
        <v>108900</v>
      </c>
      <c r="BW9" s="513"/>
      <c r="BX9" s="366">
        <f>SUM(C9+I9+O9+U9+AA9+AG9+AN9+AT9+AZ9+BF9+BL9+BR9)</f>
        <v>5771550</v>
      </c>
      <c r="BY9" s="366">
        <f>SUM(D9+J9+P9+V9+AB9+AH9+AO9+AU9+BA9+BG9+BM9+BS9)</f>
        <v>250577.5</v>
      </c>
      <c r="BZ9" s="366">
        <f>SUM(E9+K9+Q9+W9+AC9+AI9+AP9+AV9+BB9+BH9+BN9+BT9)</f>
        <v>250577.5</v>
      </c>
      <c r="CA9" s="366">
        <f>SUM(AJ9)</f>
        <v>0</v>
      </c>
      <c r="CB9" s="366">
        <f>SUM(BY9:CA9)</f>
        <v>501155</v>
      </c>
      <c r="CC9" s="366">
        <f t="shared" ref="CC9:CC36" si="19">SUM(BX9-CB9)</f>
        <v>5270395</v>
      </c>
      <c r="CD9" s="514" t="s">
        <v>1216</v>
      </c>
    </row>
    <row r="10" spans="1:82" s="367" customFormat="1" ht="2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59900</v>
      </c>
      <c r="AB10" s="513">
        <v>2995</v>
      </c>
      <c r="AC10" s="513">
        <v>2995</v>
      </c>
      <c r="AD10" s="513">
        <f t="shared" ref="AD10:AD36" si="20">SUM(AB10:AC10)</f>
        <v>5990</v>
      </c>
      <c r="AE10" s="513">
        <f t="shared" si="8"/>
        <v>53910</v>
      </c>
      <c r="AF10" s="513"/>
      <c r="AG10" s="513">
        <v>0</v>
      </c>
      <c r="AH10" s="513">
        <v>0</v>
      </c>
      <c r="AI10" s="513">
        <v>0</v>
      </c>
      <c r="AJ10" s="513">
        <v>0</v>
      </c>
      <c r="AK10" s="513">
        <f t="shared" ref="AK10:AK36" si="21">SUM(AH10:AJ10)</f>
        <v>0</v>
      </c>
      <c r="AL10" s="513">
        <f t="shared" ref="AL10:AL36" si="22">SUM(AG10-AK10)</f>
        <v>0</v>
      </c>
      <c r="AM10" s="513"/>
      <c r="AN10" s="513">
        <v>0</v>
      </c>
      <c r="AO10" s="513">
        <v>0</v>
      </c>
      <c r="AP10" s="513">
        <v>0</v>
      </c>
      <c r="AQ10" s="513">
        <f t="shared" ref="AQ10:AQ36" si="23">SUM(AO10:AP10)</f>
        <v>0</v>
      </c>
      <c r="AR10" s="513">
        <f t="shared" si="9"/>
        <v>0</v>
      </c>
      <c r="AS10" s="513"/>
      <c r="AT10" s="513">
        <v>0</v>
      </c>
      <c r="AU10" s="513">
        <v>0</v>
      </c>
      <c r="AV10" s="513">
        <v>0</v>
      </c>
      <c r="AW10" s="513">
        <f t="shared" ref="AW10:AW36" si="24">SUM(AU10:AV10)</f>
        <v>0</v>
      </c>
      <c r="AX10" s="513">
        <f t="shared" si="10"/>
        <v>0</v>
      </c>
      <c r="AY10" s="513"/>
      <c r="AZ10" s="513">
        <v>0</v>
      </c>
      <c r="BA10" s="513">
        <v>0</v>
      </c>
      <c r="BB10" s="513">
        <v>0</v>
      </c>
      <c r="BC10" s="513">
        <f t="shared" si="11"/>
        <v>0</v>
      </c>
      <c r="BD10" s="513">
        <f t="shared" si="12"/>
        <v>0</v>
      </c>
      <c r="BE10" s="513"/>
      <c r="BF10" s="513">
        <v>0</v>
      </c>
      <c r="BG10" s="513">
        <v>0</v>
      </c>
      <c r="BH10" s="513">
        <v>0</v>
      </c>
      <c r="BI10" s="513">
        <f t="shared" si="13"/>
        <v>0</v>
      </c>
      <c r="BJ10" s="513">
        <f t="shared" si="14"/>
        <v>0</v>
      </c>
      <c r="BK10" s="513"/>
      <c r="BL10" s="513">
        <v>0</v>
      </c>
      <c r="BM10" s="513">
        <v>0</v>
      </c>
      <c r="BN10" s="513">
        <v>0</v>
      </c>
      <c r="BO10" s="513">
        <f t="shared" si="15"/>
        <v>0</v>
      </c>
      <c r="BP10" s="513">
        <f t="shared" si="16"/>
        <v>0</v>
      </c>
      <c r="BQ10" s="513"/>
      <c r="BR10" s="513">
        <v>0</v>
      </c>
      <c r="BS10" s="513">
        <v>0</v>
      </c>
      <c r="BT10" s="513">
        <v>0</v>
      </c>
      <c r="BU10" s="513">
        <f t="shared" si="17"/>
        <v>0</v>
      </c>
      <c r="BV10" s="513">
        <f t="shared" si="18"/>
        <v>0</v>
      </c>
      <c r="BW10" s="513"/>
      <c r="BX10" s="366">
        <f t="shared" ref="BX10:BZ36" si="25">SUM(C10+I10+O10+U10+AA10+AG10+AN10+AT10+AZ10+BF10+BL10+BR10)</f>
        <v>59900</v>
      </c>
      <c r="BY10" s="366">
        <f t="shared" si="25"/>
        <v>2995</v>
      </c>
      <c r="BZ10" s="366">
        <f t="shared" si="25"/>
        <v>2995</v>
      </c>
      <c r="CA10" s="366">
        <f t="shared" ref="CA10:CA36" si="26">SUM(AJ10)</f>
        <v>0</v>
      </c>
      <c r="CB10" s="366">
        <f t="shared" ref="CB10:CB36" si="27">SUM(BY10:CA10)</f>
        <v>5990</v>
      </c>
      <c r="CC10" s="366">
        <f t="shared" si="19"/>
        <v>53910</v>
      </c>
      <c r="CD10" s="514"/>
    </row>
    <row r="11" spans="1:82" s="367" customFormat="1" ht="2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20"/>
        <v>0</v>
      </c>
      <c r="AE11" s="513">
        <f t="shared" si="8"/>
        <v>0</v>
      </c>
      <c r="AF11" s="513"/>
      <c r="AG11" s="513">
        <v>0</v>
      </c>
      <c r="AH11" s="513">
        <v>0</v>
      </c>
      <c r="AI11" s="513">
        <v>0</v>
      </c>
      <c r="AJ11" s="513">
        <v>0</v>
      </c>
      <c r="AK11" s="513">
        <f t="shared" si="21"/>
        <v>0</v>
      </c>
      <c r="AL11" s="513">
        <f t="shared" si="22"/>
        <v>0</v>
      </c>
      <c r="AM11" s="513"/>
      <c r="AN11" s="513">
        <v>420000</v>
      </c>
      <c r="AO11" s="513">
        <v>21000</v>
      </c>
      <c r="AP11" s="513">
        <v>21000</v>
      </c>
      <c r="AQ11" s="513">
        <f t="shared" si="23"/>
        <v>42000</v>
      </c>
      <c r="AR11" s="513">
        <f t="shared" si="9"/>
        <v>378000</v>
      </c>
      <c r="AS11" s="513"/>
      <c r="AT11" s="513">
        <v>0</v>
      </c>
      <c r="AU11" s="513">
        <v>0</v>
      </c>
      <c r="AV11" s="513">
        <v>0</v>
      </c>
      <c r="AW11" s="513">
        <f t="shared" si="24"/>
        <v>0</v>
      </c>
      <c r="AX11" s="513">
        <f t="shared" si="10"/>
        <v>0</v>
      </c>
      <c r="AY11" s="513"/>
      <c r="AZ11" s="513">
        <v>0</v>
      </c>
      <c r="BA11" s="513">
        <v>0</v>
      </c>
      <c r="BB11" s="513">
        <v>0</v>
      </c>
      <c r="BC11" s="513">
        <f t="shared" si="11"/>
        <v>0</v>
      </c>
      <c r="BD11" s="513">
        <f t="shared" si="12"/>
        <v>0</v>
      </c>
      <c r="BE11" s="513"/>
      <c r="BF11" s="513">
        <v>0</v>
      </c>
      <c r="BG11" s="513">
        <v>0</v>
      </c>
      <c r="BH11" s="513">
        <v>0</v>
      </c>
      <c r="BI11" s="513">
        <f t="shared" si="13"/>
        <v>0</v>
      </c>
      <c r="BJ11" s="513">
        <f t="shared" si="14"/>
        <v>0</v>
      </c>
      <c r="BK11" s="513"/>
      <c r="BL11" s="513">
        <v>0</v>
      </c>
      <c r="BM11" s="513">
        <v>0</v>
      </c>
      <c r="BN11" s="513">
        <v>0</v>
      </c>
      <c r="BO11" s="513">
        <f t="shared" si="15"/>
        <v>0</v>
      </c>
      <c r="BP11" s="513">
        <f t="shared" si="16"/>
        <v>0</v>
      </c>
      <c r="BQ11" s="513"/>
      <c r="BR11" s="513">
        <v>0</v>
      </c>
      <c r="BS11" s="513">
        <v>0</v>
      </c>
      <c r="BT11" s="513">
        <v>0</v>
      </c>
      <c r="BU11" s="513">
        <f t="shared" si="17"/>
        <v>0</v>
      </c>
      <c r="BV11" s="513">
        <f t="shared" si="18"/>
        <v>0</v>
      </c>
      <c r="BW11" s="513"/>
      <c r="BX11" s="366">
        <f t="shared" si="25"/>
        <v>420000</v>
      </c>
      <c r="BY11" s="366">
        <f t="shared" si="25"/>
        <v>21000</v>
      </c>
      <c r="BZ11" s="366">
        <f t="shared" si="25"/>
        <v>21000</v>
      </c>
      <c r="CA11" s="366">
        <f t="shared" si="26"/>
        <v>0</v>
      </c>
      <c r="CB11" s="366">
        <f t="shared" si="27"/>
        <v>42000</v>
      </c>
      <c r="CC11" s="366">
        <f t="shared" si="19"/>
        <v>378000</v>
      </c>
      <c r="CD11" s="514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15000</v>
      </c>
      <c r="P12" s="513">
        <v>750</v>
      </c>
      <c r="Q12" s="513">
        <v>750</v>
      </c>
      <c r="R12" s="513">
        <f t="shared" si="4"/>
        <v>1500</v>
      </c>
      <c r="S12" s="513">
        <f t="shared" si="5"/>
        <v>13500</v>
      </c>
      <c r="T12" s="513"/>
      <c r="U12" s="513">
        <v>228000</v>
      </c>
      <c r="V12" s="513">
        <v>11400</v>
      </c>
      <c r="W12" s="513">
        <v>11400</v>
      </c>
      <c r="X12" s="513">
        <f t="shared" si="6"/>
        <v>22800</v>
      </c>
      <c r="Y12" s="513">
        <f t="shared" si="7"/>
        <v>205200</v>
      </c>
      <c r="Z12" s="513"/>
      <c r="AA12" s="513">
        <v>22050</v>
      </c>
      <c r="AB12" s="513">
        <v>1102.5</v>
      </c>
      <c r="AC12" s="513">
        <v>1102.5</v>
      </c>
      <c r="AD12" s="513">
        <f t="shared" si="20"/>
        <v>2205</v>
      </c>
      <c r="AE12" s="513">
        <f t="shared" si="8"/>
        <v>19845</v>
      </c>
      <c r="AF12" s="513"/>
      <c r="AG12" s="513">
        <v>100000</v>
      </c>
      <c r="AH12" s="513">
        <v>5000</v>
      </c>
      <c r="AI12" s="513">
        <v>5000</v>
      </c>
      <c r="AJ12" s="513">
        <v>0</v>
      </c>
      <c r="AK12" s="513">
        <f t="shared" si="21"/>
        <v>10000</v>
      </c>
      <c r="AL12" s="513">
        <f t="shared" si="22"/>
        <v>90000</v>
      </c>
      <c r="AM12" s="513"/>
      <c r="AN12" s="513">
        <v>133000</v>
      </c>
      <c r="AO12" s="513">
        <v>6650</v>
      </c>
      <c r="AP12" s="513">
        <v>6650</v>
      </c>
      <c r="AQ12" s="513">
        <f t="shared" si="23"/>
        <v>13300</v>
      </c>
      <c r="AR12" s="513">
        <f t="shared" si="9"/>
        <v>119700</v>
      </c>
      <c r="AS12" s="513"/>
      <c r="AT12" s="513">
        <v>566900</v>
      </c>
      <c r="AU12" s="513">
        <v>45052</v>
      </c>
      <c r="AV12" s="513">
        <v>45052</v>
      </c>
      <c r="AW12" s="513">
        <f t="shared" si="24"/>
        <v>90104</v>
      </c>
      <c r="AX12" s="513">
        <f t="shared" si="10"/>
        <v>476796</v>
      </c>
      <c r="AY12" s="513"/>
      <c r="AZ12" s="513">
        <v>0</v>
      </c>
      <c r="BA12" s="513">
        <v>0</v>
      </c>
      <c r="BB12" s="513">
        <v>0</v>
      </c>
      <c r="BC12" s="513">
        <f t="shared" si="11"/>
        <v>0</v>
      </c>
      <c r="BD12" s="513">
        <f t="shared" si="12"/>
        <v>0</v>
      </c>
      <c r="BE12" s="513"/>
      <c r="BF12" s="513">
        <v>7500</v>
      </c>
      <c r="BG12" s="513">
        <v>375</v>
      </c>
      <c r="BH12" s="513">
        <v>375</v>
      </c>
      <c r="BI12" s="513">
        <f t="shared" si="13"/>
        <v>750</v>
      </c>
      <c r="BJ12" s="513">
        <f t="shared" si="14"/>
        <v>6750</v>
      </c>
      <c r="BK12" s="513"/>
      <c r="BL12" s="513">
        <v>202950</v>
      </c>
      <c r="BM12" s="513">
        <v>10147.5</v>
      </c>
      <c r="BN12" s="513">
        <v>10147.5</v>
      </c>
      <c r="BO12" s="513">
        <f t="shared" si="15"/>
        <v>20295</v>
      </c>
      <c r="BP12" s="513">
        <f t="shared" si="16"/>
        <v>182655</v>
      </c>
      <c r="BQ12" s="513"/>
      <c r="BR12" s="513">
        <v>211600</v>
      </c>
      <c r="BS12" s="513">
        <v>10580</v>
      </c>
      <c r="BT12" s="513">
        <v>10580</v>
      </c>
      <c r="BU12" s="513">
        <f t="shared" si="17"/>
        <v>21160</v>
      </c>
      <c r="BV12" s="513">
        <f t="shared" si="18"/>
        <v>190440</v>
      </c>
      <c r="BW12" s="513"/>
      <c r="BX12" s="366">
        <f t="shared" si="25"/>
        <v>1487000</v>
      </c>
      <c r="BY12" s="366">
        <f t="shared" si="25"/>
        <v>91057</v>
      </c>
      <c r="BZ12" s="366">
        <f t="shared" si="25"/>
        <v>91057</v>
      </c>
      <c r="CA12" s="366">
        <f t="shared" si="26"/>
        <v>0</v>
      </c>
      <c r="CB12" s="366">
        <f t="shared" si="27"/>
        <v>182114</v>
      </c>
      <c r="CC12" s="366">
        <f t="shared" si="19"/>
        <v>1304886</v>
      </c>
      <c r="CD12" s="514" t="s">
        <v>1216</v>
      </c>
    </row>
    <row r="13" spans="1:82" s="367" customFormat="1" ht="21" x14ac:dyDescent="0.45">
      <c r="A13" s="858">
        <v>5</v>
      </c>
      <c r="B13" s="361" t="s">
        <v>256</v>
      </c>
      <c r="C13" s="513">
        <v>0</v>
      </c>
      <c r="D13" s="513">
        <v>0</v>
      </c>
      <c r="E13" s="513">
        <v>0</v>
      </c>
      <c r="F13" s="513">
        <f t="shared" si="0"/>
        <v>0</v>
      </c>
      <c r="G13" s="513">
        <f t="shared" si="1"/>
        <v>0</v>
      </c>
      <c r="H13" s="513"/>
      <c r="I13" s="513">
        <v>0</v>
      </c>
      <c r="J13" s="513">
        <v>0</v>
      </c>
      <c r="K13" s="513">
        <v>0</v>
      </c>
      <c r="L13" s="513">
        <f t="shared" si="2"/>
        <v>0</v>
      </c>
      <c r="M13" s="513">
        <f t="shared" si="3"/>
        <v>0</v>
      </c>
      <c r="N13" s="513"/>
      <c r="O13" s="513">
        <v>343000</v>
      </c>
      <c r="P13" s="513">
        <v>17150</v>
      </c>
      <c r="Q13" s="513">
        <v>17150</v>
      </c>
      <c r="R13" s="513">
        <f t="shared" si="4"/>
        <v>34300</v>
      </c>
      <c r="S13" s="513">
        <f t="shared" si="5"/>
        <v>308700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9300</v>
      </c>
      <c r="AB13" s="513">
        <v>465</v>
      </c>
      <c r="AC13" s="513">
        <v>465</v>
      </c>
      <c r="AD13" s="513">
        <f t="shared" si="20"/>
        <v>930</v>
      </c>
      <c r="AE13" s="513">
        <f t="shared" si="8"/>
        <v>8370</v>
      </c>
      <c r="AF13" s="513"/>
      <c r="AG13" s="513">
        <v>57200</v>
      </c>
      <c r="AH13" s="513">
        <v>2860</v>
      </c>
      <c r="AI13" s="513">
        <v>2860</v>
      </c>
      <c r="AJ13" s="513">
        <v>0</v>
      </c>
      <c r="AK13" s="513">
        <f t="shared" si="21"/>
        <v>5720</v>
      </c>
      <c r="AL13" s="513">
        <f t="shared" si="22"/>
        <v>51480</v>
      </c>
      <c r="AM13" s="513"/>
      <c r="AN13" s="513">
        <v>235200</v>
      </c>
      <c r="AO13" s="513">
        <v>11760</v>
      </c>
      <c r="AP13" s="513">
        <v>11760</v>
      </c>
      <c r="AQ13" s="513">
        <f t="shared" si="23"/>
        <v>23520</v>
      </c>
      <c r="AR13" s="513">
        <f t="shared" si="9"/>
        <v>211680</v>
      </c>
      <c r="AS13" s="513"/>
      <c r="AT13" s="513">
        <v>0</v>
      </c>
      <c r="AU13" s="513">
        <v>0</v>
      </c>
      <c r="AV13" s="513">
        <v>0</v>
      </c>
      <c r="AW13" s="513">
        <f t="shared" si="24"/>
        <v>0</v>
      </c>
      <c r="AX13" s="513">
        <f t="shared" si="10"/>
        <v>0</v>
      </c>
      <c r="AY13" s="513"/>
      <c r="AZ13" s="513">
        <v>0</v>
      </c>
      <c r="BA13" s="513">
        <v>0</v>
      </c>
      <c r="BB13" s="513">
        <v>0</v>
      </c>
      <c r="BC13" s="513">
        <f t="shared" si="11"/>
        <v>0</v>
      </c>
      <c r="BD13" s="513">
        <f t="shared" si="12"/>
        <v>0</v>
      </c>
      <c r="BE13" s="513"/>
      <c r="BF13" s="513">
        <v>543900</v>
      </c>
      <c r="BG13" s="513">
        <v>27195</v>
      </c>
      <c r="BH13" s="513">
        <v>27195</v>
      </c>
      <c r="BI13" s="513">
        <f t="shared" si="13"/>
        <v>54390</v>
      </c>
      <c r="BJ13" s="513">
        <f t="shared" si="14"/>
        <v>489510</v>
      </c>
      <c r="BK13" s="513"/>
      <c r="BL13" s="513">
        <v>220500</v>
      </c>
      <c r="BM13" s="513">
        <v>11025</v>
      </c>
      <c r="BN13" s="513">
        <v>11025</v>
      </c>
      <c r="BO13" s="513">
        <f t="shared" si="15"/>
        <v>22050</v>
      </c>
      <c r="BP13" s="513">
        <f t="shared" si="16"/>
        <v>198450</v>
      </c>
      <c r="BQ13" s="513"/>
      <c r="BR13" s="513">
        <v>1136800</v>
      </c>
      <c r="BS13" s="513">
        <v>56473.5</v>
      </c>
      <c r="BT13" s="513">
        <v>56473.5</v>
      </c>
      <c r="BU13" s="513">
        <f t="shared" si="17"/>
        <v>112947</v>
      </c>
      <c r="BV13" s="513">
        <f t="shared" si="18"/>
        <v>1023853</v>
      </c>
      <c r="BW13" s="513"/>
      <c r="BX13" s="366">
        <f t="shared" si="25"/>
        <v>2545900</v>
      </c>
      <c r="BY13" s="366">
        <f t="shared" si="25"/>
        <v>126928.5</v>
      </c>
      <c r="BZ13" s="366">
        <f t="shared" si="25"/>
        <v>126928.5</v>
      </c>
      <c r="CA13" s="366">
        <f t="shared" si="26"/>
        <v>0</v>
      </c>
      <c r="CB13" s="366">
        <f t="shared" si="27"/>
        <v>253857</v>
      </c>
      <c r="CC13" s="366">
        <f t="shared" si="19"/>
        <v>2292043</v>
      </c>
      <c r="CD13" s="514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20"/>
        <v>0</v>
      </c>
      <c r="AE14" s="513">
        <f t="shared" si="8"/>
        <v>0</v>
      </c>
      <c r="AF14" s="513"/>
      <c r="AG14" s="513">
        <v>0</v>
      </c>
      <c r="AH14" s="513">
        <v>0</v>
      </c>
      <c r="AI14" s="513">
        <v>0</v>
      </c>
      <c r="AJ14" s="513">
        <v>0</v>
      </c>
      <c r="AK14" s="513">
        <f t="shared" si="21"/>
        <v>0</v>
      </c>
      <c r="AL14" s="513">
        <f t="shared" si="22"/>
        <v>0</v>
      </c>
      <c r="AM14" s="513"/>
      <c r="AN14" s="513">
        <v>0</v>
      </c>
      <c r="AO14" s="513">
        <v>0</v>
      </c>
      <c r="AP14" s="513">
        <v>0</v>
      </c>
      <c r="AQ14" s="513">
        <f t="shared" si="23"/>
        <v>0</v>
      </c>
      <c r="AR14" s="513">
        <f t="shared" si="9"/>
        <v>0</v>
      </c>
      <c r="AS14" s="513"/>
      <c r="AT14" s="513">
        <v>0</v>
      </c>
      <c r="AU14" s="513">
        <v>0</v>
      </c>
      <c r="AV14" s="513">
        <v>0</v>
      </c>
      <c r="AW14" s="513">
        <f t="shared" si="24"/>
        <v>0</v>
      </c>
      <c r="AX14" s="513">
        <f t="shared" si="10"/>
        <v>0</v>
      </c>
      <c r="AY14" s="513"/>
      <c r="AZ14" s="513">
        <v>0</v>
      </c>
      <c r="BA14" s="513">
        <v>0</v>
      </c>
      <c r="BB14" s="513">
        <v>0</v>
      </c>
      <c r="BC14" s="513">
        <f t="shared" si="11"/>
        <v>0</v>
      </c>
      <c r="BD14" s="513">
        <f t="shared" si="12"/>
        <v>0</v>
      </c>
      <c r="BE14" s="513"/>
      <c r="BF14" s="513">
        <v>0</v>
      </c>
      <c r="BG14" s="513">
        <v>0</v>
      </c>
      <c r="BH14" s="513">
        <v>0</v>
      </c>
      <c r="BI14" s="513">
        <f t="shared" si="13"/>
        <v>0</v>
      </c>
      <c r="BJ14" s="513">
        <f t="shared" si="14"/>
        <v>0</v>
      </c>
      <c r="BK14" s="513"/>
      <c r="BL14" s="513">
        <v>0</v>
      </c>
      <c r="BM14" s="513">
        <v>0</v>
      </c>
      <c r="BN14" s="513">
        <v>0</v>
      </c>
      <c r="BO14" s="513">
        <f t="shared" si="15"/>
        <v>0</v>
      </c>
      <c r="BP14" s="513">
        <f t="shared" si="16"/>
        <v>0</v>
      </c>
      <c r="BQ14" s="513"/>
      <c r="BR14" s="513">
        <v>0</v>
      </c>
      <c r="BS14" s="513">
        <v>0</v>
      </c>
      <c r="BT14" s="513">
        <v>0</v>
      </c>
      <c r="BU14" s="513">
        <f t="shared" si="17"/>
        <v>0</v>
      </c>
      <c r="BV14" s="513">
        <f t="shared" si="18"/>
        <v>0</v>
      </c>
      <c r="BW14" s="513"/>
      <c r="BX14" s="366">
        <f t="shared" si="25"/>
        <v>0</v>
      </c>
      <c r="BY14" s="366">
        <f t="shared" si="25"/>
        <v>0</v>
      </c>
      <c r="BZ14" s="366">
        <f t="shared" si="25"/>
        <v>0</v>
      </c>
      <c r="CA14" s="366">
        <f t="shared" si="26"/>
        <v>0</v>
      </c>
      <c r="CB14" s="366">
        <f t="shared" si="27"/>
        <v>0</v>
      </c>
      <c r="CC14" s="366">
        <f t="shared" si="19"/>
        <v>0</v>
      </c>
      <c r="CD14" s="514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30000</v>
      </c>
      <c r="P15" s="513">
        <v>1500</v>
      </c>
      <c r="Q15" s="513">
        <v>1500</v>
      </c>
      <c r="R15" s="513">
        <f t="shared" si="4"/>
        <v>3000</v>
      </c>
      <c r="S15" s="513">
        <f t="shared" si="5"/>
        <v>27000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20"/>
        <v>0</v>
      </c>
      <c r="AE15" s="513">
        <f t="shared" si="8"/>
        <v>0</v>
      </c>
      <c r="AF15" s="513"/>
      <c r="AG15" s="513">
        <v>0</v>
      </c>
      <c r="AH15" s="513">
        <v>0</v>
      </c>
      <c r="AI15" s="513">
        <v>0</v>
      </c>
      <c r="AJ15" s="513">
        <v>0</v>
      </c>
      <c r="AK15" s="513">
        <f t="shared" si="21"/>
        <v>0</v>
      </c>
      <c r="AL15" s="513">
        <f t="shared" si="22"/>
        <v>0</v>
      </c>
      <c r="AM15" s="513"/>
      <c r="AN15" s="513">
        <v>6000</v>
      </c>
      <c r="AO15" s="513">
        <v>300</v>
      </c>
      <c r="AP15" s="513">
        <v>300</v>
      </c>
      <c r="AQ15" s="513">
        <f t="shared" si="23"/>
        <v>600</v>
      </c>
      <c r="AR15" s="513">
        <f t="shared" si="9"/>
        <v>5400</v>
      </c>
      <c r="AS15" s="513"/>
      <c r="AT15" s="513">
        <v>0</v>
      </c>
      <c r="AU15" s="513">
        <v>0</v>
      </c>
      <c r="AV15" s="513">
        <v>0</v>
      </c>
      <c r="AW15" s="513">
        <f t="shared" si="24"/>
        <v>0</v>
      </c>
      <c r="AX15" s="513">
        <f t="shared" si="10"/>
        <v>0</v>
      </c>
      <c r="AY15" s="513"/>
      <c r="AZ15" s="513">
        <v>52000</v>
      </c>
      <c r="BA15" s="513">
        <v>2600</v>
      </c>
      <c r="BB15" s="513">
        <v>2600</v>
      </c>
      <c r="BC15" s="513">
        <f t="shared" si="11"/>
        <v>5200</v>
      </c>
      <c r="BD15" s="513">
        <f t="shared" si="12"/>
        <v>46800</v>
      </c>
      <c r="BE15" s="513"/>
      <c r="BF15" s="513">
        <v>11000</v>
      </c>
      <c r="BG15" s="513">
        <v>550</v>
      </c>
      <c r="BH15" s="513">
        <v>550</v>
      </c>
      <c r="BI15" s="513">
        <f t="shared" si="13"/>
        <v>1100</v>
      </c>
      <c r="BJ15" s="513">
        <f t="shared" si="14"/>
        <v>9900</v>
      </c>
      <c r="BK15" s="513"/>
      <c r="BL15" s="513">
        <v>20000</v>
      </c>
      <c r="BM15" s="513">
        <v>1000</v>
      </c>
      <c r="BN15" s="513">
        <v>1000</v>
      </c>
      <c r="BO15" s="513">
        <f t="shared" si="15"/>
        <v>2000</v>
      </c>
      <c r="BP15" s="513">
        <f t="shared" si="16"/>
        <v>18000</v>
      </c>
      <c r="BQ15" s="513"/>
      <c r="BR15" s="513">
        <v>0</v>
      </c>
      <c r="BS15" s="513">
        <v>0</v>
      </c>
      <c r="BT15" s="513">
        <v>0</v>
      </c>
      <c r="BU15" s="513">
        <f t="shared" si="17"/>
        <v>0</v>
      </c>
      <c r="BV15" s="513">
        <f t="shared" si="18"/>
        <v>0</v>
      </c>
      <c r="BW15" s="513"/>
      <c r="BX15" s="366">
        <f t="shared" si="25"/>
        <v>119000</v>
      </c>
      <c r="BY15" s="366">
        <f t="shared" si="25"/>
        <v>5950</v>
      </c>
      <c r="BZ15" s="366">
        <f t="shared" si="25"/>
        <v>5950</v>
      </c>
      <c r="CA15" s="366">
        <f t="shared" si="26"/>
        <v>0</v>
      </c>
      <c r="CB15" s="366">
        <f t="shared" si="27"/>
        <v>11900</v>
      </c>
      <c r="CC15" s="366">
        <f t="shared" si="19"/>
        <v>107100</v>
      </c>
      <c r="CD15" s="514"/>
    </row>
    <row r="16" spans="1:82" s="367" customFormat="1" ht="21" x14ac:dyDescent="0.45">
      <c r="A16" s="858">
        <v>8</v>
      </c>
      <c r="B16" s="338" t="s">
        <v>5901</v>
      </c>
      <c r="C16" s="513">
        <v>287560</v>
      </c>
      <c r="D16" s="513">
        <v>14378</v>
      </c>
      <c r="E16" s="513">
        <v>14378</v>
      </c>
      <c r="F16" s="513">
        <f t="shared" si="0"/>
        <v>28756</v>
      </c>
      <c r="G16" s="513">
        <f t="shared" si="1"/>
        <v>258804</v>
      </c>
      <c r="H16" s="513"/>
      <c r="I16" s="513">
        <v>158202</v>
      </c>
      <c r="J16" s="513">
        <v>7910.1</v>
      </c>
      <c r="K16" s="513">
        <v>7910.1</v>
      </c>
      <c r="L16" s="513">
        <f t="shared" si="2"/>
        <v>15820.2</v>
      </c>
      <c r="M16" s="513">
        <f t="shared" si="3"/>
        <v>142381.79999999999</v>
      </c>
      <c r="N16" s="513"/>
      <c r="O16" s="513">
        <v>154000</v>
      </c>
      <c r="P16" s="513">
        <v>7700</v>
      </c>
      <c r="Q16" s="513">
        <v>7700</v>
      </c>
      <c r="R16" s="513">
        <f t="shared" si="4"/>
        <v>15400</v>
      </c>
      <c r="S16" s="513">
        <f t="shared" si="5"/>
        <v>138600</v>
      </c>
      <c r="T16" s="513"/>
      <c r="U16" s="513">
        <v>169000</v>
      </c>
      <c r="V16" s="513">
        <v>8450</v>
      </c>
      <c r="W16" s="513">
        <v>8450</v>
      </c>
      <c r="X16" s="513">
        <f t="shared" si="6"/>
        <v>16900</v>
      </c>
      <c r="Y16" s="513">
        <f t="shared" si="7"/>
        <v>152100</v>
      </c>
      <c r="Z16" s="513"/>
      <c r="AA16" s="513">
        <v>76500</v>
      </c>
      <c r="AB16" s="513">
        <v>3825</v>
      </c>
      <c r="AC16" s="513">
        <v>3825</v>
      </c>
      <c r="AD16" s="513">
        <f t="shared" si="20"/>
        <v>7650</v>
      </c>
      <c r="AE16" s="513">
        <f t="shared" si="8"/>
        <v>68850</v>
      </c>
      <c r="AF16" s="513"/>
      <c r="AG16" s="513">
        <v>237200</v>
      </c>
      <c r="AH16" s="513">
        <f>8560+1650</f>
        <v>10210</v>
      </c>
      <c r="AI16" s="513">
        <f>8560+990</f>
        <v>9550</v>
      </c>
      <c r="AJ16" s="513">
        <v>1320</v>
      </c>
      <c r="AK16" s="513">
        <f t="shared" si="21"/>
        <v>21080</v>
      </c>
      <c r="AL16" s="513">
        <f t="shared" si="22"/>
        <v>216120</v>
      </c>
      <c r="AM16" s="513"/>
      <c r="AN16" s="513">
        <v>142980</v>
      </c>
      <c r="AO16" s="513">
        <v>7149</v>
      </c>
      <c r="AP16" s="513">
        <v>7149</v>
      </c>
      <c r="AQ16" s="513">
        <f t="shared" si="23"/>
        <v>14298</v>
      </c>
      <c r="AR16" s="513">
        <f t="shared" si="9"/>
        <v>128682</v>
      </c>
      <c r="AS16" s="513"/>
      <c r="AT16" s="513">
        <v>81600</v>
      </c>
      <c r="AU16" s="513">
        <v>4080</v>
      </c>
      <c r="AV16" s="513">
        <v>4080</v>
      </c>
      <c r="AW16" s="513">
        <f t="shared" si="24"/>
        <v>8160</v>
      </c>
      <c r="AX16" s="513">
        <f t="shared" si="10"/>
        <v>73440</v>
      </c>
      <c r="AY16" s="513"/>
      <c r="AZ16" s="513">
        <v>203500</v>
      </c>
      <c r="BA16" s="513">
        <v>10175</v>
      </c>
      <c r="BB16" s="513">
        <v>10175</v>
      </c>
      <c r="BC16" s="513">
        <f t="shared" si="11"/>
        <v>20350</v>
      </c>
      <c r="BD16" s="513">
        <f t="shared" si="12"/>
        <v>183150</v>
      </c>
      <c r="BE16" s="513"/>
      <c r="BF16" s="513">
        <v>160000</v>
      </c>
      <c r="BG16" s="513">
        <v>8000</v>
      </c>
      <c r="BH16" s="513">
        <v>8000</v>
      </c>
      <c r="BI16" s="513">
        <f t="shared" si="13"/>
        <v>16000</v>
      </c>
      <c r="BJ16" s="513">
        <f t="shared" si="14"/>
        <v>144000</v>
      </c>
      <c r="BK16" s="513"/>
      <c r="BL16" s="513">
        <v>84910</v>
      </c>
      <c r="BM16" s="513">
        <v>4245.5</v>
      </c>
      <c r="BN16" s="513">
        <v>4245.5</v>
      </c>
      <c r="BO16" s="513">
        <f t="shared" si="15"/>
        <v>8491</v>
      </c>
      <c r="BP16" s="513">
        <f t="shared" si="16"/>
        <v>76419</v>
      </c>
      <c r="BQ16" s="513"/>
      <c r="BR16" s="513">
        <v>0</v>
      </c>
      <c r="BS16" s="513">
        <v>0</v>
      </c>
      <c r="BT16" s="513">
        <v>0</v>
      </c>
      <c r="BU16" s="513">
        <f t="shared" si="17"/>
        <v>0</v>
      </c>
      <c r="BV16" s="513">
        <f t="shared" si="18"/>
        <v>0</v>
      </c>
      <c r="BW16" s="513"/>
      <c r="BX16" s="366">
        <f t="shared" si="25"/>
        <v>1755452</v>
      </c>
      <c r="BY16" s="366">
        <f t="shared" si="25"/>
        <v>86122.6</v>
      </c>
      <c r="BZ16" s="366">
        <f t="shared" si="25"/>
        <v>85462.6</v>
      </c>
      <c r="CA16" s="366">
        <f t="shared" si="26"/>
        <v>1320</v>
      </c>
      <c r="CB16" s="366">
        <f t="shared" si="27"/>
        <v>172905.2</v>
      </c>
      <c r="CC16" s="366">
        <f t="shared" si="19"/>
        <v>1582546.8</v>
      </c>
      <c r="CD16" s="514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40000</v>
      </c>
      <c r="J17" s="513">
        <v>2000</v>
      </c>
      <c r="K17" s="513">
        <v>2000</v>
      </c>
      <c r="L17" s="513">
        <f t="shared" si="2"/>
        <v>4000</v>
      </c>
      <c r="M17" s="513">
        <f t="shared" si="3"/>
        <v>36000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20"/>
        <v>0</v>
      </c>
      <c r="AE17" s="513">
        <f t="shared" si="8"/>
        <v>0</v>
      </c>
      <c r="AF17" s="513"/>
      <c r="AG17" s="513">
        <v>32417</v>
      </c>
      <c r="AH17" s="513">
        <v>1620.8500000000001</v>
      </c>
      <c r="AI17" s="513">
        <v>1620.8500000000001</v>
      </c>
      <c r="AJ17" s="513">
        <v>0</v>
      </c>
      <c r="AK17" s="513">
        <f t="shared" si="21"/>
        <v>3241.7000000000003</v>
      </c>
      <c r="AL17" s="513">
        <f t="shared" si="22"/>
        <v>29175.3</v>
      </c>
      <c r="AM17" s="513"/>
      <c r="AN17" s="513">
        <v>98118</v>
      </c>
      <c r="AO17" s="513">
        <v>4905.9000000000005</v>
      </c>
      <c r="AP17" s="513">
        <v>4905.9000000000005</v>
      </c>
      <c r="AQ17" s="513">
        <f t="shared" si="23"/>
        <v>9811.8000000000011</v>
      </c>
      <c r="AR17" s="513">
        <f t="shared" si="9"/>
        <v>88306.2</v>
      </c>
      <c r="AS17" s="513"/>
      <c r="AT17" s="513">
        <v>0</v>
      </c>
      <c r="AU17" s="513">
        <v>0</v>
      </c>
      <c r="AV17" s="513">
        <v>0</v>
      </c>
      <c r="AW17" s="513">
        <f t="shared" si="24"/>
        <v>0</v>
      </c>
      <c r="AX17" s="513">
        <f t="shared" si="10"/>
        <v>0</v>
      </c>
      <c r="AY17" s="513"/>
      <c r="AZ17" s="513">
        <v>40048</v>
      </c>
      <c r="BA17" s="513">
        <v>2002.4</v>
      </c>
      <c r="BB17" s="513">
        <v>2002.4</v>
      </c>
      <c r="BC17" s="513">
        <f t="shared" si="11"/>
        <v>4004.8</v>
      </c>
      <c r="BD17" s="513">
        <f t="shared" si="12"/>
        <v>36043.199999999997</v>
      </c>
      <c r="BE17" s="513"/>
      <c r="BF17" s="513">
        <v>41800</v>
      </c>
      <c r="BG17" s="513">
        <v>2090</v>
      </c>
      <c r="BH17" s="513">
        <v>2090</v>
      </c>
      <c r="BI17" s="513">
        <f t="shared" si="13"/>
        <v>4180</v>
      </c>
      <c r="BJ17" s="513">
        <f t="shared" si="14"/>
        <v>37620</v>
      </c>
      <c r="BK17" s="513"/>
      <c r="BL17" s="513">
        <v>8100</v>
      </c>
      <c r="BM17" s="513">
        <v>405</v>
      </c>
      <c r="BN17" s="513">
        <v>405</v>
      </c>
      <c r="BO17" s="513">
        <f t="shared" si="15"/>
        <v>810</v>
      </c>
      <c r="BP17" s="513">
        <f t="shared" si="16"/>
        <v>7290</v>
      </c>
      <c r="BQ17" s="513"/>
      <c r="BR17" s="513">
        <v>0</v>
      </c>
      <c r="BS17" s="513">
        <v>0</v>
      </c>
      <c r="BT17" s="513">
        <v>0</v>
      </c>
      <c r="BU17" s="513">
        <f t="shared" si="17"/>
        <v>0</v>
      </c>
      <c r="BV17" s="513">
        <f t="shared" si="18"/>
        <v>0</v>
      </c>
      <c r="BW17" s="513"/>
      <c r="BX17" s="366">
        <f t="shared" si="25"/>
        <v>260483</v>
      </c>
      <c r="BY17" s="366">
        <f t="shared" si="25"/>
        <v>13024.15</v>
      </c>
      <c r="BZ17" s="366">
        <f t="shared" si="25"/>
        <v>13024.15</v>
      </c>
      <c r="CA17" s="366">
        <f t="shared" si="26"/>
        <v>0</v>
      </c>
      <c r="CB17" s="366">
        <f t="shared" si="27"/>
        <v>26048.3</v>
      </c>
      <c r="CC17" s="366">
        <f t="shared" si="19"/>
        <v>234434.7</v>
      </c>
      <c r="CD17" s="514"/>
    </row>
    <row r="18" spans="1:82" s="367" customFormat="1" ht="21" x14ac:dyDescent="0.45">
      <c r="A18" s="858">
        <v>10</v>
      </c>
      <c r="B18" s="515" t="s">
        <v>2497</v>
      </c>
      <c r="C18" s="513">
        <v>0</v>
      </c>
      <c r="D18" s="513">
        <v>0</v>
      </c>
      <c r="E18" s="513">
        <v>0</v>
      </c>
      <c r="F18" s="513">
        <f t="shared" si="0"/>
        <v>0</v>
      </c>
      <c r="G18" s="513">
        <f t="shared" si="1"/>
        <v>0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20"/>
        <v>0</v>
      </c>
      <c r="AE18" s="513">
        <f t="shared" si="8"/>
        <v>0</v>
      </c>
      <c r="AF18" s="513"/>
      <c r="AG18" s="513">
        <v>9200</v>
      </c>
      <c r="AH18" s="513">
        <v>460</v>
      </c>
      <c r="AI18" s="513">
        <v>460</v>
      </c>
      <c r="AJ18" s="513">
        <v>0</v>
      </c>
      <c r="AK18" s="513">
        <f t="shared" si="21"/>
        <v>920</v>
      </c>
      <c r="AL18" s="513">
        <f t="shared" si="22"/>
        <v>8280</v>
      </c>
      <c r="AM18" s="513"/>
      <c r="AN18" s="513">
        <v>61560</v>
      </c>
      <c r="AO18" s="513">
        <v>3078</v>
      </c>
      <c r="AP18" s="513">
        <v>3078</v>
      </c>
      <c r="AQ18" s="513">
        <f t="shared" si="23"/>
        <v>6156</v>
      </c>
      <c r="AR18" s="513">
        <f t="shared" si="9"/>
        <v>55404</v>
      </c>
      <c r="AS18" s="513"/>
      <c r="AT18" s="513">
        <v>34000</v>
      </c>
      <c r="AU18" s="513">
        <v>1700</v>
      </c>
      <c r="AV18" s="513">
        <v>1700</v>
      </c>
      <c r="AW18" s="513">
        <f t="shared" si="24"/>
        <v>3400</v>
      </c>
      <c r="AX18" s="513">
        <f t="shared" si="10"/>
        <v>30600</v>
      </c>
      <c r="AY18" s="513"/>
      <c r="AZ18" s="513">
        <v>40000</v>
      </c>
      <c r="BA18" s="513">
        <v>2000</v>
      </c>
      <c r="BB18" s="513">
        <v>2000</v>
      </c>
      <c r="BC18" s="513">
        <f t="shared" si="11"/>
        <v>4000</v>
      </c>
      <c r="BD18" s="513">
        <f t="shared" si="12"/>
        <v>36000</v>
      </c>
      <c r="BE18" s="513"/>
      <c r="BF18" s="513">
        <v>99223</v>
      </c>
      <c r="BG18" s="513">
        <v>4961.1500000000005</v>
      </c>
      <c r="BH18" s="513">
        <v>4961.1500000000005</v>
      </c>
      <c r="BI18" s="513">
        <f t="shared" si="13"/>
        <v>9922.3000000000011</v>
      </c>
      <c r="BJ18" s="513">
        <f t="shared" si="14"/>
        <v>89300.7</v>
      </c>
      <c r="BK18" s="513"/>
      <c r="BL18" s="513">
        <v>0</v>
      </c>
      <c r="BM18" s="513">
        <v>0</v>
      </c>
      <c r="BN18" s="513">
        <v>0</v>
      </c>
      <c r="BO18" s="513">
        <f t="shared" si="15"/>
        <v>0</v>
      </c>
      <c r="BP18" s="513">
        <f t="shared" si="16"/>
        <v>0</v>
      </c>
      <c r="BQ18" s="513"/>
      <c r="BR18" s="513">
        <v>51800</v>
      </c>
      <c r="BS18" s="513">
        <v>2590</v>
      </c>
      <c r="BT18" s="513">
        <v>2590</v>
      </c>
      <c r="BU18" s="513">
        <f t="shared" si="17"/>
        <v>5180</v>
      </c>
      <c r="BV18" s="513">
        <f t="shared" si="18"/>
        <v>46620</v>
      </c>
      <c r="BW18" s="513"/>
      <c r="BX18" s="366">
        <f t="shared" si="25"/>
        <v>295783</v>
      </c>
      <c r="BY18" s="366">
        <f t="shared" si="25"/>
        <v>14789.150000000001</v>
      </c>
      <c r="BZ18" s="366">
        <f t="shared" si="25"/>
        <v>14789.150000000001</v>
      </c>
      <c r="CA18" s="366">
        <f t="shared" si="26"/>
        <v>0</v>
      </c>
      <c r="CB18" s="366">
        <f t="shared" si="27"/>
        <v>29578.300000000003</v>
      </c>
      <c r="CC18" s="366">
        <f t="shared" si="19"/>
        <v>266204.7</v>
      </c>
      <c r="CD18" s="514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>SUM(J19:K19)</f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>SUM(P19:Q19)</f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>SUM(V19:W19)</f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>SUM(AB19:AC19)</f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v>0</v>
      </c>
      <c r="AK19" s="513">
        <f t="shared" si="21"/>
        <v>0</v>
      </c>
      <c r="AL19" s="513">
        <f t="shared" si="22"/>
        <v>0</v>
      </c>
      <c r="AM19" s="513"/>
      <c r="AN19" s="513">
        <v>7500</v>
      </c>
      <c r="AO19" s="513">
        <v>375</v>
      </c>
      <c r="AP19" s="513">
        <v>375</v>
      </c>
      <c r="AQ19" s="513">
        <f>SUM(AO19:AP19)</f>
        <v>750</v>
      </c>
      <c r="AR19" s="513">
        <f>SUM(AN19-AQ19)</f>
        <v>6750</v>
      </c>
      <c r="AS19" s="513"/>
      <c r="AT19" s="513">
        <v>13500</v>
      </c>
      <c r="AU19" s="513">
        <v>675</v>
      </c>
      <c r="AV19" s="513">
        <v>675</v>
      </c>
      <c r="AW19" s="513">
        <f>SUM(AU19:AV19)</f>
        <v>1350</v>
      </c>
      <c r="AX19" s="513">
        <f>SUM(AT19-AW19)</f>
        <v>12150</v>
      </c>
      <c r="AY19" s="513"/>
      <c r="AZ19" s="513">
        <v>0</v>
      </c>
      <c r="BA19" s="513">
        <v>0</v>
      </c>
      <c r="BB19" s="513">
        <v>0</v>
      </c>
      <c r="BC19" s="513">
        <f>SUM(BA19:BB19)</f>
        <v>0</v>
      </c>
      <c r="BD19" s="513">
        <f>SUM(AZ19-BC19)</f>
        <v>0</v>
      </c>
      <c r="BE19" s="513"/>
      <c r="BF19" s="513">
        <v>0</v>
      </c>
      <c r="BG19" s="513">
        <v>0</v>
      </c>
      <c r="BH19" s="513">
        <v>0</v>
      </c>
      <c r="BI19" s="513">
        <f>SUM(BG19:BH19)</f>
        <v>0</v>
      </c>
      <c r="BJ19" s="513">
        <f>SUM(BF19-BI19)</f>
        <v>0</v>
      </c>
      <c r="BK19" s="513"/>
      <c r="BL19" s="513">
        <v>0</v>
      </c>
      <c r="BM19" s="513">
        <v>0</v>
      </c>
      <c r="BN19" s="513">
        <v>0</v>
      </c>
      <c r="BO19" s="513">
        <f>SUM(BM19:BN19)</f>
        <v>0</v>
      </c>
      <c r="BP19" s="513">
        <f>SUM(BL19-BO19)</f>
        <v>0</v>
      </c>
      <c r="BQ19" s="513"/>
      <c r="BR19" s="513">
        <v>0</v>
      </c>
      <c r="BS19" s="513">
        <v>0</v>
      </c>
      <c r="BT19" s="513">
        <v>0</v>
      </c>
      <c r="BU19" s="513">
        <f>SUM(BS19:BT19)</f>
        <v>0</v>
      </c>
      <c r="BV19" s="513">
        <f>SUM(BR19-BU19)</f>
        <v>0</v>
      </c>
      <c r="BW19" s="513"/>
      <c r="BX19" s="366">
        <f t="shared" si="25"/>
        <v>21000</v>
      </c>
      <c r="BY19" s="366">
        <f t="shared" si="25"/>
        <v>1050</v>
      </c>
      <c r="BZ19" s="366">
        <f t="shared" si="25"/>
        <v>1050</v>
      </c>
      <c r="CA19" s="366">
        <f t="shared" si="26"/>
        <v>0</v>
      </c>
      <c r="CB19" s="366">
        <f t="shared" si="27"/>
        <v>2100</v>
      </c>
      <c r="CC19" s="366">
        <f t="shared" si="19"/>
        <v>18900</v>
      </c>
      <c r="CD19" s="514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>SUM(J20:K20)</f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>SUM(P20:Q20)</f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>SUM(V20:W20)</f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>SUM(AB20:AC20)</f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v>0</v>
      </c>
      <c r="AK20" s="513">
        <f t="shared" si="21"/>
        <v>0</v>
      </c>
      <c r="AL20" s="513">
        <f t="shared" si="22"/>
        <v>0</v>
      </c>
      <c r="AM20" s="513"/>
      <c r="AN20" s="513">
        <v>0</v>
      </c>
      <c r="AO20" s="513">
        <v>0</v>
      </c>
      <c r="AP20" s="513">
        <v>0</v>
      </c>
      <c r="AQ20" s="513">
        <f>SUM(AO20:AP20)</f>
        <v>0</v>
      </c>
      <c r="AR20" s="513">
        <f>SUM(AN20-AQ20)</f>
        <v>0</v>
      </c>
      <c r="AS20" s="513"/>
      <c r="AT20" s="513">
        <v>2250</v>
      </c>
      <c r="AU20" s="513">
        <v>112.5</v>
      </c>
      <c r="AV20" s="513">
        <v>112.5</v>
      </c>
      <c r="AW20" s="513">
        <f>SUM(AU20:AV20)</f>
        <v>225</v>
      </c>
      <c r="AX20" s="513">
        <f>SUM(AT20-AW20)</f>
        <v>2025</v>
      </c>
      <c r="AY20" s="513"/>
      <c r="AZ20" s="513">
        <v>0</v>
      </c>
      <c r="BA20" s="513">
        <v>0</v>
      </c>
      <c r="BB20" s="513">
        <v>0</v>
      </c>
      <c r="BC20" s="513">
        <f>SUM(BA20:BB20)</f>
        <v>0</v>
      </c>
      <c r="BD20" s="513">
        <f>SUM(AZ20-BC20)</f>
        <v>0</v>
      </c>
      <c r="BE20" s="513"/>
      <c r="BF20" s="513">
        <v>1431680</v>
      </c>
      <c r="BG20" s="513">
        <v>134</v>
      </c>
      <c r="BH20" s="513">
        <v>134</v>
      </c>
      <c r="BI20" s="513">
        <f>SUM(BG20:BH20)</f>
        <v>268</v>
      </c>
      <c r="BJ20" s="513">
        <f>SUM(BF20-BI20)</f>
        <v>1431412</v>
      </c>
      <c r="BK20" s="513"/>
      <c r="BL20" s="513">
        <v>6810</v>
      </c>
      <c r="BM20" s="513">
        <v>340.5</v>
      </c>
      <c r="BN20" s="513">
        <v>340.5</v>
      </c>
      <c r="BO20" s="513">
        <f>SUM(BM20:BN20)</f>
        <v>681</v>
      </c>
      <c r="BP20" s="513">
        <f>SUM(BL20-BO20)</f>
        <v>6129</v>
      </c>
      <c r="BQ20" s="513"/>
      <c r="BR20" s="513">
        <v>0</v>
      </c>
      <c r="BS20" s="513">
        <v>0</v>
      </c>
      <c r="BT20" s="513">
        <v>0</v>
      </c>
      <c r="BU20" s="513">
        <f>SUM(BS20:BT20)</f>
        <v>0</v>
      </c>
      <c r="BV20" s="513">
        <f>SUM(BR20-BU20)</f>
        <v>0</v>
      </c>
      <c r="BW20" s="513"/>
      <c r="BX20" s="366">
        <f t="shared" si="25"/>
        <v>1440740</v>
      </c>
      <c r="BY20" s="366">
        <f t="shared" si="25"/>
        <v>587</v>
      </c>
      <c r="BZ20" s="366">
        <f t="shared" si="25"/>
        <v>587</v>
      </c>
      <c r="CA20" s="366">
        <f t="shared" si="26"/>
        <v>0</v>
      </c>
      <c r="CB20" s="366">
        <f t="shared" si="27"/>
        <v>1174</v>
      </c>
      <c r="CC20" s="366">
        <f t="shared" si="19"/>
        <v>1439566</v>
      </c>
      <c r="CD20" s="514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20"/>
        <v>0</v>
      </c>
      <c r="AE21" s="513">
        <f t="shared" si="8"/>
        <v>0</v>
      </c>
      <c r="AF21" s="513"/>
      <c r="AG21" s="513">
        <v>0</v>
      </c>
      <c r="AH21" s="513">
        <v>0</v>
      </c>
      <c r="AI21" s="513">
        <v>0</v>
      </c>
      <c r="AJ21" s="513">
        <v>0</v>
      </c>
      <c r="AK21" s="513">
        <f t="shared" si="21"/>
        <v>0</v>
      </c>
      <c r="AL21" s="513">
        <f t="shared" si="22"/>
        <v>0</v>
      </c>
      <c r="AM21" s="513"/>
      <c r="AN21" s="513">
        <v>0</v>
      </c>
      <c r="AO21" s="513">
        <v>0</v>
      </c>
      <c r="AP21" s="513">
        <v>0</v>
      </c>
      <c r="AQ21" s="513">
        <f t="shared" si="23"/>
        <v>0</v>
      </c>
      <c r="AR21" s="513">
        <f t="shared" si="9"/>
        <v>0</v>
      </c>
      <c r="AS21" s="513"/>
      <c r="AT21" s="513">
        <v>0</v>
      </c>
      <c r="AU21" s="513">
        <v>0</v>
      </c>
      <c r="AV21" s="513">
        <v>0</v>
      </c>
      <c r="AW21" s="513">
        <f t="shared" si="24"/>
        <v>0</v>
      </c>
      <c r="AX21" s="513">
        <f t="shared" si="10"/>
        <v>0</v>
      </c>
      <c r="AY21" s="513"/>
      <c r="AZ21" s="513">
        <v>0</v>
      </c>
      <c r="BA21" s="513">
        <v>0</v>
      </c>
      <c r="BB21" s="513">
        <v>0</v>
      </c>
      <c r="BC21" s="513">
        <f t="shared" si="11"/>
        <v>0</v>
      </c>
      <c r="BD21" s="513">
        <f t="shared" si="12"/>
        <v>0</v>
      </c>
      <c r="BE21" s="513"/>
      <c r="BF21" s="513">
        <v>0</v>
      </c>
      <c r="BG21" s="513">
        <v>0</v>
      </c>
      <c r="BH21" s="513">
        <v>0</v>
      </c>
      <c r="BI21" s="513">
        <f t="shared" si="13"/>
        <v>0</v>
      </c>
      <c r="BJ21" s="513">
        <f t="shared" si="14"/>
        <v>0</v>
      </c>
      <c r="BK21" s="513"/>
      <c r="BL21" s="513">
        <v>0</v>
      </c>
      <c r="BM21" s="513">
        <v>0</v>
      </c>
      <c r="BN21" s="513">
        <v>0</v>
      </c>
      <c r="BO21" s="513">
        <f t="shared" si="15"/>
        <v>0</v>
      </c>
      <c r="BP21" s="513">
        <f t="shared" si="16"/>
        <v>0</v>
      </c>
      <c r="BQ21" s="513"/>
      <c r="BR21" s="513">
        <v>0</v>
      </c>
      <c r="BS21" s="513">
        <v>0</v>
      </c>
      <c r="BT21" s="513">
        <v>0</v>
      </c>
      <c r="BU21" s="513">
        <f t="shared" si="17"/>
        <v>0</v>
      </c>
      <c r="BV21" s="513">
        <f t="shared" si="18"/>
        <v>0</v>
      </c>
      <c r="BW21" s="513"/>
      <c r="BX21" s="366">
        <f t="shared" si="25"/>
        <v>0</v>
      </c>
      <c r="BY21" s="366">
        <f t="shared" si="25"/>
        <v>0</v>
      </c>
      <c r="BZ21" s="366">
        <f t="shared" si="25"/>
        <v>0</v>
      </c>
      <c r="CA21" s="366">
        <f t="shared" si="26"/>
        <v>0</v>
      </c>
      <c r="CB21" s="366">
        <f t="shared" si="27"/>
        <v>0</v>
      </c>
      <c r="CC21" s="366">
        <f t="shared" si="19"/>
        <v>0</v>
      </c>
      <c r="CD21" s="514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20"/>
        <v>0</v>
      </c>
      <c r="AE22" s="513">
        <f t="shared" si="8"/>
        <v>0</v>
      </c>
      <c r="AF22" s="513"/>
      <c r="AG22" s="513">
        <v>0</v>
      </c>
      <c r="AH22" s="513">
        <v>0</v>
      </c>
      <c r="AI22" s="513">
        <v>0</v>
      </c>
      <c r="AJ22" s="513">
        <v>0</v>
      </c>
      <c r="AK22" s="513">
        <f t="shared" si="21"/>
        <v>0</v>
      </c>
      <c r="AL22" s="513">
        <f t="shared" si="22"/>
        <v>0</v>
      </c>
      <c r="AM22" s="513"/>
      <c r="AN22" s="513">
        <v>0</v>
      </c>
      <c r="AO22" s="513">
        <v>0</v>
      </c>
      <c r="AP22" s="513">
        <v>0</v>
      </c>
      <c r="AQ22" s="513">
        <f t="shared" si="23"/>
        <v>0</v>
      </c>
      <c r="AR22" s="513">
        <f t="shared" si="9"/>
        <v>0</v>
      </c>
      <c r="AS22" s="513"/>
      <c r="AT22" s="513">
        <v>0</v>
      </c>
      <c r="AU22" s="513">
        <v>0</v>
      </c>
      <c r="AV22" s="513">
        <v>0</v>
      </c>
      <c r="AW22" s="513">
        <f t="shared" si="24"/>
        <v>0</v>
      </c>
      <c r="AX22" s="513">
        <f t="shared" si="10"/>
        <v>0</v>
      </c>
      <c r="AY22" s="513"/>
      <c r="AZ22" s="513">
        <v>0</v>
      </c>
      <c r="BA22" s="513">
        <v>0</v>
      </c>
      <c r="BB22" s="513">
        <v>0</v>
      </c>
      <c r="BC22" s="513">
        <f t="shared" si="11"/>
        <v>0</v>
      </c>
      <c r="BD22" s="513">
        <f t="shared" si="12"/>
        <v>0</v>
      </c>
      <c r="BE22" s="513"/>
      <c r="BF22" s="513">
        <v>0</v>
      </c>
      <c r="BG22" s="513">
        <v>0</v>
      </c>
      <c r="BH22" s="513">
        <v>0</v>
      </c>
      <c r="BI22" s="513">
        <f t="shared" si="13"/>
        <v>0</v>
      </c>
      <c r="BJ22" s="513">
        <f t="shared" si="14"/>
        <v>0</v>
      </c>
      <c r="BK22" s="513"/>
      <c r="BL22" s="513">
        <v>0</v>
      </c>
      <c r="BM22" s="513">
        <v>0</v>
      </c>
      <c r="BN22" s="513">
        <v>0</v>
      </c>
      <c r="BO22" s="513">
        <f t="shared" si="15"/>
        <v>0</v>
      </c>
      <c r="BP22" s="513">
        <f t="shared" si="16"/>
        <v>0</v>
      </c>
      <c r="BQ22" s="513"/>
      <c r="BR22" s="513">
        <v>0</v>
      </c>
      <c r="BS22" s="513">
        <v>0</v>
      </c>
      <c r="BT22" s="513">
        <v>0</v>
      </c>
      <c r="BU22" s="513">
        <f t="shared" si="17"/>
        <v>0</v>
      </c>
      <c r="BV22" s="513">
        <f t="shared" si="18"/>
        <v>0</v>
      </c>
      <c r="BW22" s="513"/>
      <c r="BX22" s="366">
        <f t="shared" si="25"/>
        <v>0</v>
      </c>
      <c r="BY22" s="366">
        <f t="shared" si="25"/>
        <v>0</v>
      </c>
      <c r="BZ22" s="366">
        <f t="shared" si="25"/>
        <v>0</v>
      </c>
      <c r="CA22" s="366">
        <f t="shared" si="26"/>
        <v>0</v>
      </c>
      <c r="CB22" s="366">
        <f t="shared" si="27"/>
        <v>0</v>
      </c>
      <c r="CC22" s="366">
        <f t="shared" si="19"/>
        <v>0</v>
      </c>
      <c r="CD22" s="514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20"/>
        <v>0</v>
      </c>
      <c r="AE23" s="513">
        <f t="shared" si="8"/>
        <v>0</v>
      </c>
      <c r="AF23" s="513"/>
      <c r="AG23" s="513">
        <v>0</v>
      </c>
      <c r="AH23" s="513">
        <v>0</v>
      </c>
      <c r="AI23" s="513">
        <v>0</v>
      </c>
      <c r="AJ23" s="513">
        <v>0</v>
      </c>
      <c r="AK23" s="513">
        <f t="shared" si="21"/>
        <v>0</v>
      </c>
      <c r="AL23" s="513">
        <f t="shared" si="22"/>
        <v>0</v>
      </c>
      <c r="AM23" s="513"/>
      <c r="AN23" s="513">
        <v>0</v>
      </c>
      <c r="AO23" s="513">
        <v>0</v>
      </c>
      <c r="AP23" s="513">
        <v>0</v>
      </c>
      <c r="AQ23" s="513">
        <f t="shared" si="23"/>
        <v>0</v>
      </c>
      <c r="AR23" s="513">
        <f t="shared" si="9"/>
        <v>0</v>
      </c>
      <c r="AS23" s="513"/>
      <c r="AT23" s="513">
        <v>0</v>
      </c>
      <c r="AU23" s="513">
        <v>0</v>
      </c>
      <c r="AV23" s="513">
        <v>0</v>
      </c>
      <c r="AW23" s="513">
        <f t="shared" si="24"/>
        <v>0</v>
      </c>
      <c r="AX23" s="513">
        <f t="shared" si="10"/>
        <v>0</v>
      </c>
      <c r="AY23" s="513"/>
      <c r="AZ23" s="513">
        <v>0</v>
      </c>
      <c r="BA23" s="513">
        <v>0</v>
      </c>
      <c r="BB23" s="513">
        <v>0</v>
      </c>
      <c r="BC23" s="513">
        <f t="shared" si="11"/>
        <v>0</v>
      </c>
      <c r="BD23" s="513">
        <f t="shared" si="12"/>
        <v>0</v>
      </c>
      <c r="BE23" s="513"/>
      <c r="BF23" s="513">
        <v>0</v>
      </c>
      <c r="BG23" s="513">
        <v>0</v>
      </c>
      <c r="BH23" s="513">
        <v>0</v>
      </c>
      <c r="BI23" s="513">
        <f t="shared" si="13"/>
        <v>0</v>
      </c>
      <c r="BJ23" s="513">
        <f t="shared" si="14"/>
        <v>0</v>
      </c>
      <c r="BK23" s="513"/>
      <c r="BL23" s="513">
        <v>0</v>
      </c>
      <c r="BM23" s="513">
        <v>0</v>
      </c>
      <c r="BN23" s="513">
        <v>0</v>
      </c>
      <c r="BO23" s="513">
        <f t="shared" si="15"/>
        <v>0</v>
      </c>
      <c r="BP23" s="513">
        <f t="shared" si="16"/>
        <v>0</v>
      </c>
      <c r="BQ23" s="513"/>
      <c r="BR23" s="513">
        <v>0</v>
      </c>
      <c r="BS23" s="513">
        <v>0</v>
      </c>
      <c r="BT23" s="513">
        <v>0</v>
      </c>
      <c r="BU23" s="513">
        <f t="shared" si="17"/>
        <v>0</v>
      </c>
      <c r="BV23" s="513">
        <f t="shared" si="18"/>
        <v>0</v>
      </c>
      <c r="BW23" s="513"/>
      <c r="BX23" s="366">
        <f t="shared" si="25"/>
        <v>0</v>
      </c>
      <c r="BY23" s="366">
        <f t="shared" si="25"/>
        <v>0</v>
      </c>
      <c r="BZ23" s="366">
        <f t="shared" si="25"/>
        <v>0</v>
      </c>
      <c r="CA23" s="366">
        <f t="shared" si="26"/>
        <v>0</v>
      </c>
      <c r="CB23" s="366">
        <f t="shared" si="27"/>
        <v>0</v>
      </c>
      <c r="CC23" s="366">
        <f t="shared" si="19"/>
        <v>0</v>
      </c>
      <c r="CD23" s="514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20"/>
        <v>0</v>
      </c>
      <c r="AE24" s="513">
        <f t="shared" si="8"/>
        <v>0</v>
      </c>
      <c r="AF24" s="513"/>
      <c r="AG24" s="513">
        <v>0</v>
      </c>
      <c r="AH24" s="513">
        <v>0</v>
      </c>
      <c r="AI24" s="513">
        <v>0</v>
      </c>
      <c r="AJ24" s="513">
        <v>0</v>
      </c>
      <c r="AK24" s="513">
        <f t="shared" si="21"/>
        <v>0</v>
      </c>
      <c r="AL24" s="513">
        <f t="shared" si="22"/>
        <v>0</v>
      </c>
      <c r="AM24" s="513"/>
      <c r="AN24" s="513">
        <v>0</v>
      </c>
      <c r="AO24" s="513">
        <v>0</v>
      </c>
      <c r="AP24" s="513">
        <v>0</v>
      </c>
      <c r="AQ24" s="513">
        <f t="shared" si="23"/>
        <v>0</v>
      </c>
      <c r="AR24" s="513">
        <f t="shared" si="9"/>
        <v>0</v>
      </c>
      <c r="AS24" s="513"/>
      <c r="AT24" s="513">
        <v>0</v>
      </c>
      <c r="AU24" s="513">
        <v>0</v>
      </c>
      <c r="AV24" s="513">
        <v>0</v>
      </c>
      <c r="AW24" s="513">
        <f t="shared" si="24"/>
        <v>0</v>
      </c>
      <c r="AX24" s="513">
        <f t="shared" si="10"/>
        <v>0</v>
      </c>
      <c r="AY24" s="513"/>
      <c r="AZ24" s="513">
        <v>0</v>
      </c>
      <c r="BA24" s="513">
        <v>0</v>
      </c>
      <c r="BB24" s="513">
        <v>0</v>
      </c>
      <c r="BC24" s="513">
        <f t="shared" si="11"/>
        <v>0</v>
      </c>
      <c r="BD24" s="513">
        <f t="shared" si="12"/>
        <v>0</v>
      </c>
      <c r="BE24" s="513"/>
      <c r="BF24" s="513">
        <v>0</v>
      </c>
      <c r="BG24" s="513">
        <v>0</v>
      </c>
      <c r="BH24" s="513">
        <v>0</v>
      </c>
      <c r="BI24" s="513">
        <f t="shared" si="13"/>
        <v>0</v>
      </c>
      <c r="BJ24" s="513">
        <f t="shared" si="14"/>
        <v>0</v>
      </c>
      <c r="BK24" s="513"/>
      <c r="BL24" s="513">
        <v>0</v>
      </c>
      <c r="BM24" s="513">
        <v>0</v>
      </c>
      <c r="BN24" s="513">
        <v>0</v>
      </c>
      <c r="BO24" s="513">
        <f t="shared" si="15"/>
        <v>0</v>
      </c>
      <c r="BP24" s="513">
        <f t="shared" si="16"/>
        <v>0</v>
      </c>
      <c r="BQ24" s="513"/>
      <c r="BR24" s="513">
        <v>0</v>
      </c>
      <c r="BS24" s="513">
        <v>0</v>
      </c>
      <c r="BT24" s="513">
        <v>0</v>
      </c>
      <c r="BU24" s="513">
        <f t="shared" si="17"/>
        <v>0</v>
      </c>
      <c r="BV24" s="513">
        <f t="shared" si="18"/>
        <v>0</v>
      </c>
      <c r="BW24" s="513"/>
      <c r="BX24" s="366">
        <f t="shared" si="25"/>
        <v>0</v>
      </c>
      <c r="BY24" s="366">
        <f t="shared" si="25"/>
        <v>0</v>
      </c>
      <c r="BZ24" s="366">
        <f t="shared" si="25"/>
        <v>0</v>
      </c>
      <c r="CA24" s="366">
        <f t="shared" si="26"/>
        <v>0</v>
      </c>
      <c r="CB24" s="366">
        <f t="shared" si="27"/>
        <v>0</v>
      </c>
      <c r="CC24" s="366">
        <f t="shared" si="19"/>
        <v>0</v>
      </c>
      <c r="CD24" s="514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20"/>
        <v>0</v>
      </c>
      <c r="AE25" s="513">
        <f t="shared" si="8"/>
        <v>0</v>
      </c>
      <c r="AF25" s="513"/>
      <c r="AG25" s="513">
        <v>0</v>
      </c>
      <c r="AH25" s="513">
        <v>0</v>
      </c>
      <c r="AI25" s="513">
        <v>0</v>
      </c>
      <c r="AJ25" s="513">
        <v>0</v>
      </c>
      <c r="AK25" s="513">
        <f t="shared" si="21"/>
        <v>0</v>
      </c>
      <c r="AL25" s="513">
        <f t="shared" si="22"/>
        <v>0</v>
      </c>
      <c r="AM25" s="513"/>
      <c r="AN25" s="513">
        <v>0</v>
      </c>
      <c r="AO25" s="513">
        <v>0</v>
      </c>
      <c r="AP25" s="513">
        <v>0</v>
      </c>
      <c r="AQ25" s="513">
        <f t="shared" si="23"/>
        <v>0</v>
      </c>
      <c r="AR25" s="513">
        <f t="shared" si="9"/>
        <v>0</v>
      </c>
      <c r="AS25" s="513"/>
      <c r="AT25" s="513">
        <v>0</v>
      </c>
      <c r="AU25" s="513">
        <v>0</v>
      </c>
      <c r="AV25" s="513">
        <v>0</v>
      </c>
      <c r="AW25" s="513">
        <f t="shared" si="24"/>
        <v>0</v>
      </c>
      <c r="AX25" s="513">
        <f t="shared" si="10"/>
        <v>0</v>
      </c>
      <c r="AY25" s="513"/>
      <c r="AZ25" s="513">
        <v>0</v>
      </c>
      <c r="BA25" s="513">
        <v>0</v>
      </c>
      <c r="BB25" s="513">
        <v>0</v>
      </c>
      <c r="BC25" s="513">
        <f t="shared" si="11"/>
        <v>0</v>
      </c>
      <c r="BD25" s="513">
        <f t="shared" si="12"/>
        <v>0</v>
      </c>
      <c r="BE25" s="513"/>
      <c r="BF25" s="513">
        <v>0</v>
      </c>
      <c r="BG25" s="513">
        <v>0</v>
      </c>
      <c r="BH25" s="513">
        <v>0</v>
      </c>
      <c r="BI25" s="513">
        <f t="shared" si="13"/>
        <v>0</v>
      </c>
      <c r="BJ25" s="513">
        <f t="shared" si="14"/>
        <v>0</v>
      </c>
      <c r="BK25" s="513"/>
      <c r="BL25" s="513">
        <v>0</v>
      </c>
      <c r="BM25" s="513">
        <v>0</v>
      </c>
      <c r="BN25" s="513">
        <v>0</v>
      </c>
      <c r="BO25" s="513">
        <f t="shared" si="15"/>
        <v>0</v>
      </c>
      <c r="BP25" s="513">
        <f t="shared" si="16"/>
        <v>0</v>
      </c>
      <c r="BQ25" s="513"/>
      <c r="BR25" s="513">
        <v>0</v>
      </c>
      <c r="BS25" s="513">
        <v>0</v>
      </c>
      <c r="BT25" s="513">
        <v>0</v>
      </c>
      <c r="BU25" s="513">
        <f t="shared" si="17"/>
        <v>0</v>
      </c>
      <c r="BV25" s="513">
        <f t="shared" si="18"/>
        <v>0</v>
      </c>
      <c r="BW25" s="513"/>
      <c r="BX25" s="366">
        <f t="shared" si="25"/>
        <v>0</v>
      </c>
      <c r="BY25" s="366">
        <f t="shared" si="25"/>
        <v>0</v>
      </c>
      <c r="BZ25" s="366">
        <f t="shared" si="25"/>
        <v>0</v>
      </c>
      <c r="CA25" s="366">
        <f t="shared" si="26"/>
        <v>0</v>
      </c>
      <c r="CB25" s="366">
        <f t="shared" si="27"/>
        <v>0</v>
      </c>
      <c r="CC25" s="366">
        <f t="shared" si="19"/>
        <v>0</v>
      </c>
      <c r="CD25" s="514"/>
    </row>
    <row r="26" spans="1:82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20"/>
        <v>0</v>
      </c>
      <c r="AE26" s="513">
        <f t="shared" si="8"/>
        <v>0</v>
      </c>
      <c r="AF26" s="513"/>
      <c r="AG26" s="513">
        <v>0</v>
      </c>
      <c r="AH26" s="513">
        <v>0</v>
      </c>
      <c r="AI26" s="513">
        <v>0</v>
      </c>
      <c r="AJ26" s="513">
        <v>0</v>
      </c>
      <c r="AK26" s="513">
        <f t="shared" si="21"/>
        <v>0</v>
      </c>
      <c r="AL26" s="513">
        <f t="shared" si="22"/>
        <v>0</v>
      </c>
      <c r="AM26" s="513"/>
      <c r="AN26" s="513">
        <v>0</v>
      </c>
      <c r="AO26" s="513">
        <v>0</v>
      </c>
      <c r="AP26" s="513">
        <v>0</v>
      </c>
      <c r="AQ26" s="513">
        <f t="shared" si="23"/>
        <v>0</v>
      </c>
      <c r="AR26" s="513">
        <f t="shared" si="9"/>
        <v>0</v>
      </c>
      <c r="AS26" s="513"/>
      <c r="AT26" s="513">
        <v>0</v>
      </c>
      <c r="AU26" s="513">
        <v>0</v>
      </c>
      <c r="AV26" s="513">
        <v>0</v>
      </c>
      <c r="AW26" s="513">
        <f t="shared" si="24"/>
        <v>0</v>
      </c>
      <c r="AX26" s="513">
        <f t="shared" si="10"/>
        <v>0</v>
      </c>
      <c r="AY26" s="513"/>
      <c r="AZ26" s="513">
        <v>0</v>
      </c>
      <c r="BA26" s="513">
        <v>0</v>
      </c>
      <c r="BB26" s="513">
        <v>0</v>
      </c>
      <c r="BC26" s="513">
        <f t="shared" si="11"/>
        <v>0</v>
      </c>
      <c r="BD26" s="513">
        <f t="shared" si="12"/>
        <v>0</v>
      </c>
      <c r="BE26" s="513"/>
      <c r="BF26" s="513">
        <v>0</v>
      </c>
      <c r="BG26" s="513">
        <v>0</v>
      </c>
      <c r="BH26" s="513">
        <v>0</v>
      </c>
      <c r="BI26" s="513">
        <f t="shared" si="13"/>
        <v>0</v>
      </c>
      <c r="BJ26" s="513">
        <f t="shared" si="14"/>
        <v>0</v>
      </c>
      <c r="BK26" s="513"/>
      <c r="BL26" s="513">
        <v>0</v>
      </c>
      <c r="BM26" s="513">
        <v>0</v>
      </c>
      <c r="BN26" s="513">
        <v>0</v>
      </c>
      <c r="BO26" s="513">
        <f t="shared" si="15"/>
        <v>0</v>
      </c>
      <c r="BP26" s="513">
        <f t="shared" si="16"/>
        <v>0</v>
      </c>
      <c r="BQ26" s="513"/>
      <c r="BR26" s="513">
        <v>0</v>
      </c>
      <c r="BS26" s="513">
        <v>0</v>
      </c>
      <c r="BT26" s="513">
        <v>0</v>
      </c>
      <c r="BU26" s="513">
        <f t="shared" si="17"/>
        <v>0</v>
      </c>
      <c r="BV26" s="513">
        <f t="shared" si="18"/>
        <v>0</v>
      </c>
      <c r="BW26" s="513"/>
      <c r="BX26" s="366">
        <f t="shared" si="25"/>
        <v>0</v>
      </c>
      <c r="BY26" s="366">
        <f t="shared" si="25"/>
        <v>0</v>
      </c>
      <c r="BZ26" s="366">
        <f t="shared" si="25"/>
        <v>0</v>
      </c>
      <c r="CA26" s="366">
        <f t="shared" si="26"/>
        <v>0</v>
      </c>
      <c r="CB26" s="366">
        <f t="shared" si="27"/>
        <v>0</v>
      </c>
      <c r="CC26" s="366">
        <f t="shared" si="19"/>
        <v>0</v>
      </c>
      <c r="CD26" s="514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20"/>
        <v>0</v>
      </c>
      <c r="AE27" s="513">
        <f t="shared" si="8"/>
        <v>0</v>
      </c>
      <c r="AF27" s="513"/>
      <c r="AG27" s="513">
        <v>0</v>
      </c>
      <c r="AH27" s="513">
        <v>0</v>
      </c>
      <c r="AI27" s="513">
        <v>0</v>
      </c>
      <c r="AJ27" s="513">
        <v>0</v>
      </c>
      <c r="AK27" s="513">
        <f t="shared" si="21"/>
        <v>0</v>
      </c>
      <c r="AL27" s="513">
        <f t="shared" si="22"/>
        <v>0</v>
      </c>
      <c r="AM27" s="513"/>
      <c r="AN27" s="513">
        <v>535500</v>
      </c>
      <c r="AO27" s="513">
        <v>42840</v>
      </c>
      <c r="AP27" s="513">
        <v>42840</v>
      </c>
      <c r="AQ27" s="513">
        <f t="shared" si="23"/>
        <v>85680</v>
      </c>
      <c r="AR27" s="513">
        <f t="shared" si="9"/>
        <v>449820</v>
      </c>
      <c r="AS27" s="513"/>
      <c r="AT27" s="513">
        <v>1787500</v>
      </c>
      <c r="AU27" s="513">
        <v>143000</v>
      </c>
      <c r="AV27" s="513">
        <v>143000</v>
      </c>
      <c r="AW27" s="513">
        <f t="shared" si="24"/>
        <v>286000</v>
      </c>
      <c r="AX27" s="513">
        <f t="shared" si="10"/>
        <v>1501500</v>
      </c>
      <c r="AY27" s="513"/>
      <c r="AZ27" s="513">
        <v>893750</v>
      </c>
      <c r="BA27" s="513">
        <v>71500</v>
      </c>
      <c r="BB27" s="513">
        <v>71500</v>
      </c>
      <c r="BC27" s="513">
        <f t="shared" si="11"/>
        <v>143000</v>
      </c>
      <c r="BD27" s="513">
        <f t="shared" si="12"/>
        <v>750750</v>
      </c>
      <c r="BE27" s="513"/>
      <c r="BF27" s="513">
        <v>0</v>
      </c>
      <c r="BG27" s="513">
        <v>0</v>
      </c>
      <c r="BH27" s="513">
        <v>0</v>
      </c>
      <c r="BI27" s="513">
        <f t="shared" si="13"/>
        <v>0</v>
      </c>
      <c r="BJ27" s="513">
        <f t="shared" si="14"/>
        <v>0</v>
      </c>
      <c r="BK27" s="513"/>
      <c r="BL27" s="513">
        <v>133920</v>
      </c>
      <c r="BM27" s="513">
        <v>6696</v>
      </c>
      <c r="BN27" s="513">
        <v>6696</v>
      </c>
      <c r="BO27" s="513">
        <f t="shared" si="15"/>
        <v>13392</v>
      </c>
      <c r="BP27" s="513">
        <f t="shared" si="16"/>
        <v>120528</v>
      </c>
      <c r="BQ27" s="513"/>
      <c r="BR27" s="513">
        <v>0</v>
      </c>
      <c r="BS27" s="513">
        <v>0</v>
      </c>
      <c r="BT27" s="513">
        <v>0</v>
      </c>
      <c r="BU27" s="513">
        <f t="shared" si="17"/>
        <v>0</v>
      </c>
      <c r="BV27" s="513">
        <f t="shared" si="18"/>
        <v>0</v>
      </c>
      <c r="BW27" s="513"/>
      <c r="BX27" s="366">
        <f t="shared" si="25"/>
        <v>3350670</v>
      </c>
      <c r="BY27" s="366">
        <f t="shared" si="25"/>
        <v>264036</v>
      </c>
      <c r="BZ27" s="366">
        <f t="shared" si="25"/>
        <v>264036</v>
      </c>
      <c r="CA27" s="366">
        <f t="shared" si="26"/>
        <v>0</v>
      </c>
      <c r="CB27" s="366">
        <f t="shared" si="27"/>
        <v>528072</v>
      </c>
      <c r="CC27" s="366">
        <f t="shared" si="19"/>
        <v>2822598</v>
      </c>
      <c r="CD27" s="514"/>
    </row>
    <row r="28" spans="1:82" s="367" customFormat="1" ht="2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20"/>
        <v>0</v>
      </c>
      <c r="AE28" s="513">
        <f t="shared" si="8"/>
        <v>0</v>
      </c>
      <c r="AF28" s="513"/>
      <c r="AG28" s="513">
        <v>25000</v>
      </c>
      <c r="AH28" s="513">
        <v>1250</v>
      </c>
      <c r="AI28" s="513">
        <v>1250</v>
      </c>
      <c r="AJ28" s="513">
        <v>0</v>
      </c>
      <c r="AK28" s="513">
        <f t="shared" si="21"/>
        <v>2500</v>
      </c>
      <c r="AL28" s="513">
        <f t="shared" si="22"/>
        <v>22500</v>
      </c>
      <c r="AM28" s="513"/>
      <c r="AN28" s="513">
        <v>0</v>
      </c>
      <c r="AO28" s="513">
        <v>0</v>
      </c>
      <c r="AP28" s="513">
        <v>0</v>
      </c>
      <c r="AQ28" s="513">
        <f t="shared" si="23"/>
        <v>0</v>
      </c>
      <c r="AR28" s="513">
        <f t="shared" si="9"/>
        <v>0</v>
      </c>
      <c r="AS28" s="513"/>
      <c r="AT28" s="513">
        <v>0</v>
      </c>
      <c r="AU28" s="513">
        <v>0</v>
      </c>
      <c r="AV28" s="513">
        <v>0</v>
      </c>
      <c r="AW28" s="513">
        <f t="shared" si="24"/>
        <v>0</v>
      </c>
      <c r="AX28" s="513">
        <f t="shared" si="10"/>
        <v>0</v>
      </c>
      <c r="AY28" s="513"/>
      <c r="AZ28" s="513">
        <v>18500</v>
      </c>
      <c r="BA28" s="513">
        <v>925</v>
      </c>
      <c r="BB28" s="513">
        <v>925</v>
      </c>
      <c r="BC28" s="513">
        <f t="shared" si="11"/>
        <v>1850</v>
      </c>
      <c r="BD28" s="513">
        <f t="shared" si="12"/>
        <v>16650</v>
      </c>
      <c r="BE28" s="513"/>
      <c r="BF28" s="513">
        <v>13500</v>
      </c>
      <c r="BG28" s="513">
        <v>675</v>
      </c>
      <c r="BH28" s="513">
        <v>675</v>
      </c>
      <c r="BI28" s="513">
        <f t="shared" si="13"/>
        <v>1350</v>
      </c>
      <c r="BJ28" s="513">
        <f t="shared" si="14"/>
        <v>12150</v>
      </c>
      <c r="BK28" s="513"/>
      <c r="BL28" s="513">
        <v>0</v>
      </c>
      <c r="BM28" s="513">
        <v>0</v>
      </c>
      <c r="BN28" s="513">
        <v>0</v>
      </c>
      <c r="BO28" s="513">
        <f t="shared" si="15"/>
        <v>0</v>
      </c>
      <c r="BP28" s="513">
        <f t="shared" si="16"/>
        <v>0</v>
      </c>
      <c r="BQ28" s="513"/>
      <c r="BR28" s="513">
        <v>31000</v>
      </c>
      <c r="BS28" s="513">
        <v>1550</v>
      </c>
      <c r="BT28" s="513">
        <v>1550</v>
      </c>
      <c r="BU28" s="513">
        <f t="shared" si="17"/>
        <v>3100</v>
      </c>
      <c r="BV28" s="513">
        <f t="shared" si="18"/>
        <v>27900</v>
      </c>
      <c r="BW28" s="513"/>
      <c r="BX28" s="366">
        <f t="shared" si="25"/>
        <v>88000</v>
      </c>
      <c r="BY28" s="366">
        <f t="shared" si="25"/>
        <v>4400</v>
      </c>
      <c r="BZ28" s="366">
        <f t="shared" si="25"/>
        <v>4400</v>
      </c>
      <c r="CA28" s="366">
        <f t="shared" si="26"/>
        <v>0</v>
      </c>
      <c r="CB28" s="366">
        <f t="shared" si="27"/>
        <v>8800</v>
      </c>
      <c r="CC28" s="366">
        <f t="shared" si="19"/>
        <v>79200</v>
      </c>
      <c r="CD28" s="514"/>
    </row>
    <row r="29" spans="1:82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20"/>
        <v>0</v>
      </c>
      <c r="AE29" s="513">
        <f t="shared" si="8"/>
        <v>0</v>
      </c>
      <c r="AF29" s="513"/>
      <c r="AG29" s="513">
        <v>0</v>
      </c>
      <c r="AH29" s="513">
        <v>0</v>
      </c>
      <c r="AI29" s="513">
        <v>0</v>
      </c>
      <c r="AJ29" s="513">
        <v>0</v>
      </c>
      <c r="AK29" s="513">
        <f t="shared" si="21"/>
        <v>0</v>
      </c>
      <c r="AL29" s="513">
        <f t="shared" si="22"/>
        <v>0</v>
      </c>
      <c r="AM29" s="513"/>
      <c r="AN29" s="513">
        <v>0</v>
      </c>
      <c r="AO29" s="513">
        <v>0</v>
      </c>
      <c r="AP29" s="513">
        <v>0</v>
      </c>
      <c r="AQ29" s="513">
        <f t="shared" si="23"/>
        <v>0</v>
      </c>
      <c r="AR29" s="513">
        <f t="shared" si="9"/>
        <v>0</v>
      </c>
      <c r="AS29" s="513"/>
      <c r="AT29" s="513">
        <v>0</v>
      </c>
      <c r="AU29" s="513">
        <v>0</v>
      </c>
      <c r="AV29" s="513">
        <v>0</v>
      </c>
      <c r="AW29" s="513">
        <f t="shared" si="24"/>
        <v>0</v>
      </c>
      <c r="AX29" s="513">
        <f t="shared" si="10"/>
        <v>0</v>
      </c>
      <c r="AY29" s="513"/>
      <c r="AZ29" s="513">
        <v>0</v>
      </c>
      <c r="BA29" s="513">
        <v>0</v>
      </c>
      <c r="BB29" s="513">
        <v>0</v>
      </c>
      <c r="BC29" s="513">
        <f t="shared" si="11"/>
        <v>0</v>
      </c>
      <c r="BD29" s="513">
        <f t="shared" si="12"/>
        <v>0</v>
      </c>
      <c r="BE29" s="513"/>
      <c r="BF29" s="513">
        <v>0</v>
      </c>
      <c r="BG29" s="513">
        <v>0</v>
      </c>
      <c r="BH29" s="513">
        <v>0</v>
      </c>
      <c r="BI29" s="513">
        <f t="shared" si="13"/>
        <v>0</v>
      </c>
      <c r="BJ29" s="513">
        <f t="shared" si="14"/>
        <v>0</v>
      </c>
      <c r="BK29" s="513"/>
      <c r="BL29" s="513">
        <v>0</v>
      </c>
      <c r="BM29" s="513">
        <v>0</v>
      </c>
      <c r="BN29" s="513">
        <v>0</v>
      </c>
      <c r="BO29" s="513">
        <f t="shared" si="15"/>
        <v>0</v>
      </c>
      <c r="BP29" s="513">
        <f t="shared" si="16"/>
        <v>0</v>
      </c>
      <c r="BQ29" s="513"/>
      <c r="BR29" s="513">
        <v>0</v>
      </c>
      <c r="BS29" s="513">
        <v>0</v>
      </c>
      <c r="BT29" s="513">
        <v>0</v>
      </c>
      <c r="BU29" s="513">
        <f t="shared" si="17"/>
        <v>0</v>
      </c>
      <c r="BV29" s="513">
        <f t="shared" si="18"/>
        <v>0</v>
      </c>
      <c r="BW29" s="513"/>
      <c r="BX29" s="366">
        <f t="shared" si="25"/>
        <v>0</v>
      </c>
      <c r="BY29" s="366">
        <f t="shared" si="25"/>
        <v>0</v>
      </c>
      <c r="BZ29" s="366">
        <f t="shared" si="25"/>
        <v>0</v>
      </c>
      <c r="CA29" s="366">
        <f t="shared" si="26"/>
        <v>0</v>
      </c>
      <c r="CB29" s="366">
        <f t="shared" si="27"/>
        <v>0</v>
      </c>
      <c r="CC29" s="366">
        <f t="shared" si="19"/>
        <v>0</v>
      </c>
      <c r="CD29" s="514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20"/>
        <v>0</v>
      </c>
      <c r="AE30" s="513">
        <f t="shared" si="8"/>
        <v>0</v>
      </c>
      <c r="AF30" s="513"/>
      <c r="AG30" s="513">
        <v>0</v>
      </c>
      <c r="AH30" s="513">
        <v>0</v>
      </c>
      <c r="AI30" s="513">
        <v>0</v>
      </c>
      <c r="AJ30" s="513">
        <v>0</v>
      </c>
      <c r="AK30" s="513">
        <f t="shared" si="21"/>
        <v>0</v>
      </c>
      <c r="AL30" s="513">
        <f t="shared" si="22"/>
        <v>0</v>
      </c>
      <c r="AM30" s="513"/>
      <c r="AN30" s="513">
        <v>131100</v>
      </c>
      <c r="AO30" s="513">
        <v>6555</v>
      </c>
      <c r="AP30" s="513">
        <v>6555</v>
      </c>
      <c r="AQ30" s="513">
        <f t="shared" si="23"/>
        <v>13110</v>
      </c>
      <c r="AR30" s="513">
        <f t="shared" si="9"/>
        <v>117990</v>
      </c>
      <c r="AS30" s="513"/>
      <c r="AT30" s="513">
        <v>0</v>
      </c>
      <c r="AU30" s="513">
        <v>0</v>
      </c>
      <c r="AV30" s="513">
        <v>0</v>
      </c>
      <c r="AW30" s="513">
        <f t="shared" si="24"/>
        <v>0</v>
      </c>
      <c r="AX30" s="513">
        <f t="shared" si="10"/>
        <v>0</v>
      </c>
      <c r="AY30" s="513"/>
      <c r="AZ30" s="513">
        <v>0</v>
      </c>
      <c r="BA30" s="513">
        <v>0</v>
      </c>
      <c r="BB30" s="513">
        <v>0</v>
      </c>
      <c r="BC30" s="513">
        <f t="shared" si="11"/>
        <v>0</v>
      </c>
      <c r="BD30" s="513">
        <f t="shared" si="12"/>
        <v>0</v>
      </c>
      <c r="BE30" s="513"/>
      <c r="BF30" s="513">
        <v>0</v>
      </c>
      <c r="BG30" s="513">
        <v>0</v>
      </c>
      <c r="BH30" s="513">
        <v>0</v>
      </c>
      <c r="BI30" s="513">
        <f t="shared" si="13"/>
        <v>0</v>
      </c>
      <c r="BJ30" s="513">
        <f t="shared" si="14"/>
        <v>0</v>
      </c>
      <c r="BK30" s="513"/>
      <c r="BL30" s="513">
        <v>332500</v>
      </c>
      <c r="BM30" s="513">
        <v>16625</v>
      </c>
      <c r="BN30" s="513">
        <v>16625</v>
      </c>
      <c r="BO30" s="513">
        <f t="shared" si="15"/>
        <v>33250</v>
      </c>
      <c r="BP30" s="513">
        <f t="shared" si="16"/>
        <v>299250</v>
      </c>
      <c r="BQ30" s="513"/>
      <c r="BR30" s="513">
        <v>36700</v>
      </c>
      <c r="BS30" s="513">
        <v>1835</v>
      </c>
      <c r="BT30" s="513">
        <v>1835</v>
      </c>
      <c r="BU30" s="513">
        <f t="shared" si="17"/>
        <v>3670</v>
      </c>
      <c r="BV30" s="513">
        <f t="shared" si="18"/>
        <v>33030</v>
      </c>
      <c r="BW30" s="513"/>
      <c r="BX30" s="366">
        <f t="shared" si="25"/>
        <v>500300</v>
      </c>
      <c r="BY30" s="366">
        <f t="shared" si="25"/>
        <v>25015</v>
      </c>
      <c r="BZ30" s="366">
        <f t="shared" si="25"/>
        <v>25015</v>
      </c>
      <c r="CA30" s="366">
        <f t="shared" si="26"/>
        <v>0</v>
      </c>
      <c r="CB30" s="366">
        <f t="shared" si="27"/>
        <v>50030</v>
      </c>
      <c r="CC30" s="366">
        <f t="shared" si="19"/>
        <v>450270</v>
      </c>
      <c r="CD30" s="514"/>
    </row>
    <row r="31" spans="1:82" s="367" customFormat="1" ht="21" x14ac:dyDescent="0.45">
      <c r="A31" s="858">
        <v>23</v>
      </c>
      <c r="B31" s="361" t="s">
        <v>5991</v>
      </c>
      <c r="C31" s="513">
        <v>203720</v>
      </c>
      <c r="D31" s="513">
        <v>10186</v>
      </c>
      <c r="E31" s="513">
        <v>10186</v>
      </c>
      <c r="F31" s="513">
        <f t="shared" si="0"/>
        <v>20372</v>
      </c>
      <c r="G31" s="513">
        <f t="shared" si="1"/>
        <v>183348</v>
      </c>
      <c r="H31" s="513"/>
      <c r="I31" s="513">
        <v>10000</v>
      </c>
      <c r="J31" s="513">
        <v>500</v>
      </c>
      <c r="K31" s="513">
        <v>500</v>
      </c>
      <c r="L31" s="513">
        <f t="shared" si="2"/>
        <v>1000</v>
      </c>
      <c r="M31" s="513">
        <f t="shared" si="3"/>
        <v>9000</v>
      </c>
      <c r="N31" s="513"/>
      <c r="O31" s="513">
        <v>80000</v>
      </c>
      <c r="P31" s="513">
        <v>4000</v>
      </c>
      <c r="Q31" s="513">
        <v>4000</v>
      </c>
      <c r="R31" s="513">
        <f t="shared" si="4"/>
        <v>8000</v>
      </c>
      <c r="S31" s="513">
        <f t="shared" si="5"/>
        <v>72000</v>
      </c>
      <c r="T31" s="513"/>
      <c r="U31" s="513">
        <v>10000</v>
      </c>
      <c r="V31" s="513">
        <v>500</v>
      </c>
      <c r="W31" s="513">
        <v>500</v>
      </c>
      <c r="X31" s="513">
        <f t="shared" si="6"/>
        <v>1000</v>
      </c>
      <c r="Y31" s="513">
        <f t="shared" si="7"/>
        <v>9000</v>
      </c>
      <c r="Z31" s="513"/>
      <c r="AA31" s="513">
        <v>534900</v>
      </c>
      <c r="AB31" s="513">
        <v>26745</v>
      </c>
      <c r="AC31" s="513">
        <v>26745</v>
      </c>
      <c r="AD31" s="513">
        <f t="shared" si="20"/>
        <v>53490</v>
      </c>
      <c r="AE31" s="513">
        <f t="shared" si="8"/>
        <v>481410</v>
      </c>
      <c r="AF31" s="513"/>
      <c r="AG31" s="513">
        <v>0</v>
      </c>
      <c r="AH31" s="513">
        <v>0</v>
      </c>
      <c r="AI31" s="513">
        <v>0</v>
      </c>
      <c r="AJ31" s="513">
        <v>0</v>
      </c>
      <c r="AK31" s="513">
        <f t="shared" si="21"/>
        <v>0</v>
      </c>
      <c r="AL31" s="513">
        <f t="shared" si="22"/>
        <v>0</v>
      </c>
      <c r="AM31" s="513"/>
      <c r="AN31" s="513">
        <v>414280.35</v>
      </c>
      <c r="AO31" s="513">
        <v>20714.02</v>
      </c>
      <c r="AP31" s="513">
        <v>20714.02</v>
      </c>
      <c r="AQ31" s="513">
        <f t="shared" si="23"/>
        <v>41428.04</v>
      </c>
      <c r="AR31" s="513">
        <f t="shared" si="9"/>
        <v>372852.31</v>
      </c>
      <c r="AS31" s="513"/>
      <c r="AT31" s="513">
        <v>0</v>
      </c>
      <c r="AU31" s="513">
        <v>0</v>
      </c>
      <c r="AV31" s="513">
        <v>0</v>
      </c>
      <c r="AW31" s="513">
        <f t="shared" si="24"/>
        <v>0</v>
      </c>
      <c r="AX31" s="513">
        <f t="shared" si="10"/>
        <v>0</v>
      </c>
      <c r="AY31" s="513"/>
      <c r="AZ31" s="513">
        <v>1012596</v>
      </c>
      <c r="BA31" s="513">
        <v>73652.88</v>
      </c>
      <c r="BB31" s="513">
        <v>73652.88</v>
      </c>
      <c r="BC31" s="513">
        <f t="shared" si="11"/>
        <v>147305.76</v>
      </c>
      <c r="BD31" s="513">
        <f t="shared" si="12"/>
        <v>865290.23999999999</v>
      </c>
      <c r="BE31" s="513"/>
      <c r="BF31" s="513">
        <v>0</v>
      </c>
      <c r="BG31" s="513">
        <v>0</v>
      </c>
      <c r="BH31" s="513">
        <v>0</v>
      </c>
      <c r="BI31" s="513">
        <f t="shared" si="13"/>
        <v>0</v>
      </c>
      <c r="BJ31" s="513">
        <f t="shared" si="14"/>
        <v>0</v>
      </c>
      <c r="BK31" s="513"/>
      <c r="BL31" s="513">
        <v>768140.35</v>
      </c>
      <c r="BM31" s="513">
        <v>38407.019999999997</v>
      </c>
      <c r="BN31" s="513">
        <v>38407.019999999997</v>
      </c>
      <c r="BO31" s="513">
        <f t="shared" si="15"/>
        <v>76814.039999999994</v>
      </c>
      <c r="BP31" s="513">
        <f t="shared" si="16"/>
        <v>691326.30999999994</v>
      </c>
      <c r="BQ31" s="513"/>
      <c r="BR31" s="513">
        <v>218500</v>
      </c>
      <c r="BS31" s="513">
        <v>10925</v>
      </c>
      <c r="BT31" s="513">
        <v>10925</v>
      </c>
      <c r="BU31" s="513">
        <f t="shared" si="17"/>
        <v>21850</v>
      </c>
      <c r="BV31" s="513">
        <f t="shared" si="18"/>
        <v>196650</v>
      </c>
      <c r="BW31" s="513"/>
      <c r="BX31" s="366">
        <f t="shared" si="25"/>
        <v>3252136.7</v>
      </c>
      <c r="BY31" s="366">
        <f t="shared" si="25"/>
        <v>185629.92</v>
      </c>
      <c r="BZ31" s="366">
        <f t="shared" si="25"/>
        <v>185629.92</v>
      </c>
      <c r="CA31" s="366">
        <f t="shared" si="26"/>
        <v>0</v>
      </c>
      <c r="CB31" s="366">
        <f t="shared" si="27"/>
        <v>371259.84</v>
      </c>
      <c r="CC31" s="366">
        <f>SUM(G31+M31+S31+Y31+AE31+AL31+AR31+AX31+BD31+BJ31+BP31+BV31)</f>
        <v>2880876.86</v>
      </c>
      <c r="CD31" s="514"/>
    </row>
    <row r="32" spans="1:82" s="367" customFormat="1" ht="21" x14ac:dyDescent="0.45">
      <c r="A32" s="858">
        <v>24</v>
      </c>
      <c r="B32" s="515" t="s">
        <v>4741</v>
      </c>
      <c r="C32" s="513">
        <v>112200</v>
      </c>
      <c r="D32" s="513">
        <v>5610</v>
      </c>
      <c r="E32" s="513">
        <v>5610</v>
      </c>
      <c r="F32" s="513">
        <f t="shared" si="0"/>
        <v>11220</v>
      </c>
      <c r="G32" s="513">
        <f t="shared" si="1"/>
        <v>100980</v>
      </c>
      <c r="H32" s="513"/>
      <c r="I32" s="513">
        <v>111500</v>
      </c>
      <c r="J32" s="513">
        <v>5575</v>
      </c>
      <c r="K32" s="513">
        <v>5575</v>
      </c>
      <c r="L32" s="513">
        <f t="shared" si="2"/>
        <v>11150</v>
      </c>
      <c r="M32" s="513">
        <f t="shared" si="3"/>
        <v>100350</v>
      </c>
      <c r="N32" s="513"/>
      <c r="O32" s="513">
        <v>78900</v>
      </c>
      <c r="P32" s="513">
        <v>3945</v>
      </c>
      <c r="Q32" s="513">
        <v>3945</v>
      </c>
      <c r="R32" s="513">
        <f t="shared" si="4"/>
        <v>7890</v>
      </c>
      <c r="S32" s="513">
        <f t="shared" si="5"/>
        <v>71010</v>
      </c>
      <c r="T32" s="513"/>
      <c r="U32" s="513">
        <v>24200</v>
      </c>
      <c r="V32" s="513">
        <v>1210</v>
      </c>
      <c r="W32" s="513">
        <v>1210</v>
      </c>
      <c r="X32" s="513">
        <f t="shared" si="6"/>
        <v>2420</v>
      </c>
      <c r="Y32" s="513">
        <f t="shared" si="7"/>
        <v>21780</v>
      </c>
      <c r="Z32" s="513"/>
      <c r="AA32" s="513">
        <v>114200</v>
      </c>
      <c r="AB32" s="513">
        <v>5710</v>
      </c>
      <c r="AC32" s="513">
        <v>5710</v>
      </c>
      <c r="AD32" s="513">
        <f t="shared" si="20"/>
        <v>11420</v>
      </c>
      <c r="AE32" s="513">
        <f t="shared" si="8"/>
        <v>102780</v>
      </c>
      <c r="AF32" s="513"/>
      <c r="AG32" s="513">
        <v>86200</v>
      </c>
      <c r="AH32" s="513">
        <v>4310</v>
      </c>
      <c r="AI32" s="513">
        <v>4310</v>
      </c>
      <c r="AJ32" s="513">
        <v>0</v>
      </c>
      <c r="AK32" s="513">
        <f t="shared" si="21"/>
        <v>8620</v>
      </c>
      <c r="AL32" s="513">
        <f t="shared" si="22"/>
        <v>77580</v>
      </c>
      <c r="AM32" s="513"/>
      <c r="AN32" s="513">
        <v>8800</v>
      </c>
      <c r="AO32" s="513">
        <v>440</v>
      </c>
      <c r="AP32" s="513">
        <v>440</v>
      </c>
      <c r="AQ32" s="513">
        <f t="shared" si="23"/>
        <v>880</v>
      </c>
      <c r="AR32" s="513">
        <f t="shared" si="9"/>
        <v>7920</v>
      </c>
      <c r="AS32" s="513"/>
      <c r="AT32" s="513">
        <v>133500</v>
      </c>
      <c r="AU32" s="513">
        <v>6675</v>
      </c>
      <c r="AV32" s="513">
        <v>6675</v>
      </c>
      <c r="AW32" s="513">
        <f t="shared" si="24"/>
        <v>13350</v>
      </c>
      <c r="AX32" s="513">
        <f t="shared" si="10"/>
        <v>120150</v>
      </c>
      <c r="AY32" s="513"/>
      <c r="AZ32" s="513">
        <v>13600</v>
      </c>
      <c r="BA32" s="513">
        <v>680</v>
      </c>
      <c r="BB32" s="513">
        <v>680</v>
      </c>
      <c r="BC32" s="513">
        <f t="shared" si="11"/>
        <v>1360</v>
      </c>
      <c r="BD32" s="513">
        <f t="shared" si="12"/>
        <v>12240</v>
      </c>
      <c r="BE32" s="513"/>
      <c r="BF32" s="513">
        <v>183312.8</v>
      </c>
      <c r="BG32" s="513">
        <v>9165.64</v>
      </c>
      <c r="BH32" s="513">
        <v>9165.64</v>
      </c>
      <c r="BI32" s="513">
        <f t="shared" si="13"/>
        <v>18331.28</v>
      </c>
      <c r="BJ32" s="513">
        <f t="shared" si="14"/>
        <v>164981.51999999999</v>
      </c>
      <c r="BK32" s="513"/>
      <c r="BL32" s="513">
        <v>338368</v>
      </c>
      <c r="BM32" s="513">
        <v>16918.400000000001</v>
      </c>
      <c r="BN32" s="513">
        <v>16918.400000000001</v>
      </c>
      <c r="BO32" s="513">
        <f t="shared" si="15"/>
        <v>33836.800000000003</v>
      </c>
      <c r="BP32" s="513">
        <f t="shared" si="16"/>
        <v>304531.20000000001</v>
      </c>
      <c r="BQ32" s="513"/>
      <c r="BR32" s="513">
        <v>372900</v>
      </c>
      <c r="BS32" s="513">
        <v>18645</v>
      </c>
      <c r="BT32" s="513">
        <v>18645</v>
      </c>
      <c r="BU32" s="513">
        <f t="shared" si="17"/>
        <v>37290</v>
      </c>
      <c r="BV32" s="513">
        <f t="shared" si="18"/>
        <v>335610</v>
      </c>
      <c r="BW32" s="513"/>
      <c r="BX32" s="366">
        <f t="shared" si="25"/>
        <v>1577680.8</v>
      </c>
      <c r="BY32" s="366">
        <f t="shared" si="25"/>
        <v>78884.040000000008</v>
      </c>
      <c r="BZ32" s="366">
        <f t="shared" si="25"/>
        <v>78884.040000000008</v>
      </c>
      <c r="CA32" s="366">
        <f t="shared" si="26"/>
        <v>0</v>
      </c>
      <c r="CB32" s="366">
        <f t="shared" si="27"/>
        <v>157768.08000000002</v>
      </c>
      <c r="CC32" s="366">
        <f t="shared" si="19"/>
        <v>1419912.72</v>
      </c>
      <c r="CD32" s="514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20"/>
        <v>0</v>
      </c>
      <c r="AE33" s="513">
        <f t="shared" si="8"/>
        <v>0</v>
      </c>
      <c r="AF33" s="513"/>
      <c r="AG33" s="513">
        <v>0</v>
      </c>
      <c r="AH33" s="513">
        <v>0</v>
      </c>
      <c r="AI33" s="513">
        <v>0</v>
      </c>
      <c r="AJ33" s="513">
        <v>0</v>
      </c>
      <c r="AK33" s="513">
        <f t="shared" si="21"/>
        <v>0</v>
      </c>
      <c r="AL33" s="513">
        <f t="shared" si="22"/>
        <v>0</v>
      </c>
      <c r="AM33" s="513"/>
      <c r="AN33" s="513">
        <v>0</v>
      </c>
      <c r="AO33" s="513">
        <v>0</v>
      </c>
      <c r="AP33" s="513">
        <v>0</v>
      </c>
      <c r="AQ33" s="513">
        <f t="shared" si="23"/>
        <v>0</v>
      </c>
      <c r="AR33" s="513">
        <f t="shared" si="9"/>
        <v>0</v>
      </c>
      <c r="AS33" s="513"/>
      <c r="AT33" s="513">
        <v>0</v>
      </c>
      <c r="AU33" s="513">
        <v>0</v>
      </c>
      <c r="AV33" s="513">
        <v>0</v>
      </c>
      <c r="AW33" s="513">
        <f t="shared" si="24"/>
        <v>0</v>
      </c>
      <c r="AX33" s="513">
        <f t="shared" si="10"/>
        <v>0</v>
      </c>
      <c r="AY33" s="513"/>
      <c r="AZ33" s="513">
        <v>0</v>
      </c>
      <c r="BA33" s="513">
        <v>0</v>
      </c>
      <c r="BB33" s="513">
        <v>0</v>
      </c>
      <c r="BC33" s="513">
        <f t="shared" si="11"/>
        <v>0</v>
      </c>
      <c r="BD33" s="513">
        <f t="shared" si="12"/>
        <v>0</v>
      </c>
      <c r="BE33" s="513"/>
      <c r="BF33" s="513">
        <v>0</v>
      </c>
      <c r="BG33" s="513">
        <v>0</v>
      </c>
      <c r="BH33" s="513">
        <v>0</v>
      </c>
      <c r="BI33" s="513">
        <f t="shared" si="13"/>
        <v>0</v>
      </c>
      <c r="BJ33" s="513">
        <f t="shared" si="14"/>
        <v>0</v>
      </c>
      <c r="BK33" s="513"/>
      <c r="BL33" s="513">
        <v>0</v>
      </c>
      <c r="BM33" s="513">
        <v>0</v>
      </c>
      <c r="BN33" s="513">
        <v>0</v>
      </c>
      <c r="BO33" s="513">
        <f t="shared" si="15"/>
        <v>0</v>
      </c>
      <c r="BP33" s="513">
        <f t="shared" si="16"/>
        <v>0</v>
      </c>
      <c r="BQ33" s="513"/>
      <c r="BR33" s="513">
        <v>0</v>
      </c>
      <c r="BS33" s="513">
        <v>0</v>
      </c>
      <c r="BT33" s="513">
        <v>0</v>
      </c>
      <c r="BU33" s="513">
        <f t="shared" si="17"/>
        <v>0</v>
      </c>
      <c r="BV33" s="513">
        <f t="shared" si="18"/>
        <v>0</v>
      </c>
      <c r="BW33" s="513"/>
      <c r="BX33" s="366">
        <f t="shared" si="25"/>
        <v>0</v>
      </c>
      <c r="BY33" s="366">
        <f t="shared" si="25"/>
        <v>0</v>
      </c>
      <c r="BZ33" s="366">
        <f t="shared" si="25"/>
        <v>0</v>
      </c>
      <c r="CA33" s="366">
        <f t="shared" si="26"/>
        <v>0</v>
      </c>
      <c r="CB33" s="366">
        <f t="shared" si="27"/>
        <v>0</v>
      </c>
      <c r="CC33" s="366">
        <f t="shared" si="19"/>
        <v>0</v>
      </c>
      <c r="CD33" s="514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20"/>
        <v>0</v>
      </c>
      <c r="AE34" s="513">
        <f t="shared" si="8"/>
        <v>0</v>
      </c>
      <c r="AF34" s="513"/>
      <c r="AG34" s="513">
        <v>0</v>
      </c>
      <c r="AH34" s="513">
        <v>0</v>
      </c>
      <c r="AI34" s="513">
        <v>0</v>
      </c>
      <c r="AJ34" s="513">
        <v>0</v>
      </c>
      <c r="AK34" s="513">
        <f t="shared" si="21"/>
        <v>0</v>
      </c>
      <c r="AL34" s="513">
        <f t="shared" si="22"/>
        <v>0</v>
      </c>
      <c r="AM34" s="513"/>
      <c r="AN34" s="513">
        <v>60000</v>
      </c>
      <c r="AO34" s="513">
        <v>3000</v>
      </c>
      <c r="AP34" s="513">
        <v>3000</v>
      </c>
      <c r="AQ34" s="513">
        <f t="shared" si="23"/>
        <v>6000</v>
      </c>
      <c r="AR34" s="513">
        <f t="shared" si="9"/>
        <v>54000</v>
      </c>
      <c r="AS34" s="513"/>
      <c r="AT34" s="513">
        <v>110500</v>
      </c>
      <c r="AU34" s="513">
        <v>5525</v>
      </c>
      <c r="AV34" s="513">
        <v>5525</v>
      </c>
      <c r="AW34" s="513">
        <f t="shared" si="24"/>
        <v>11050</v>
      </c>
      <c r="AX34" s="513">
        <f t="shared" si="10"/>
        <v>99450</v>
      </c>
      <c r="AY34" s="513"/>
      <c r="AZ34" s="513">
        <v>0</v>
      </c>
      <c r="BA34" s="513">
        <v>0</v>
      </c>
      <c r="BB34" s="513">
        <v>0</v>
      </c>
      <c r="BC34" s="513">
        <f t="shared" si="11"/>
        <v>0</v>
      </c>
      <c r="BD34" s="513">
        <f t="shared" si="12"/>
        <v>0</v>
      </c>
      <c r="BE34" s="513"/>
      <c r="BF34" s="513">
        <v>0</v>
      </c>
      <c r="BG34" s="513">
        <v>0</v>
      </c>
      <c r="BH34" s="513">
        <v>0</v>
      </c>
      <c r="BI34" s="513">
        <f t="shared" si="13"/>
        <v>0</v>
      </c>
      <c r="BJ34" s="513">
        <f t="shared" si="14"/>
        <v>0</v>
      </c>
      <c r="BK34" s="513"/>
      <c r="BL34" s="513">
        <v>0</v>
      </c>
      <c r="BM34" s="513">
        <v>0</v>
      </c>
      <c r="BN34" s="513">
        <v>0</v>
      </c>
      <c r="BO34" s="513">
        <f t="shared" si="15"/>
        <v>0</v>
      </c>
      <c r="BP34" s="513">
        <f t="shared" si="16"/>
        <v>0</v>
      </c>
      <c r="BQ34" s="513"/>
      <c r="BR34" s="513">
        <v>0</v>
      </c>
      <c r="BS34" s="513">
        <v>0</v>
      </c>
      <c r="BT34" s="513">
        <v>0</v>
      </c>
      <c r="BU34" s="513">
        <f t="shared" si="17"/>
        <v>0</v>
      </c>
      <c r="BV34" s="513">
        <f t="shared" si="18"/>
        <v>0</v>
      </c>
      <c r="BW34" s="513"/>
      <c r="BX34" s="366">
        <f t="shared" si="25"/>
        <v>170500</v>
      </c>
      <c r="BY34" s="366">
        <f t="shared" si="25"/>
        <v>8525</v>
      </c>
      <c r="BZ34" s="366">
        <f t="shared" si="25"/>
        <v>8525</v>
      </c>
      <c r="CA34" s="366">
        <f t="shared" si="26"/>
        <v>0</v>
      </c>
      <c r="CB34" s="366">
        <f t="shared" si="27"/>
        <v>17050</v>
      </c>
      <c r="CC34" s="366">
        <f t="shared" si="19"/>
        <v>153450</v>
      </c>
      <c r="CD34" s="514"/>
    </row>
    <row r="35" spans="1:82" s="367" customFormat="1" ht="21" x14ac:dyDescent="0.4">
      <c r="A35" s="858">
        <v>27</v>
      </c>
      <c r="B35" s="225" t="s">
        <v>83</v>
      </c>
      <c r="C35" s="513">
        <v>2000000</v>
      </c>
      <c r="D35" s="513">
        <v>0</v>
      </c>
      <c r="E35" s="513">
        <v>0</v>
      </c>
      <c r="F35" s="513">
        <f t="shared" si="0"/>
        <v>0</v>
      </c>
      <c r="G35" s="513">
        <f t="shared" si="1"/>
        <v>2000000</v>
      </c>
      <c r="H35" s="513"/>
      <c r="I35" s="513">
        <v>12021700</v>
      </c>
      <c r="J35" s="513">
        <v>0</v>
      </c>
      <c r="K35" s="513">
        <v>0</v>
      </c>
      <c r="L35" s="513">
        <f t="shared" si="2"/>
        <v>0</v>
      </c>
      <c r="M35" s="513">
        <f t="shared" si="3"/>
        <v>12021700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12293100</v>
      </c>
      <c r="V35" s="513">
        <v>0</v>
      </c>
      <c r="W35" s="513">
        <v>0</v>
      </c>
      <c r="X35" s="513">
        <f t="shared" si="6"/>
        <v>0</v>
      </c>
      <c r="Y35" s="513">
        <f t="shared" si="7"/>
        <v>12293100</v>
      </c>
      <c r="Z35" s="513"/>
      <c r="AA35" s="513">
        <v>2810800</v>
      </c>
      <c r="AB35" s="513">
        <v>0</v>
      </c>
      <c r="AC35" s="513">
        <v>0</v>
      </c>
      <c r="AD35" s="513">
        <f t="shared" si="20"/>
        <v>0</v>
      </c>
      <c r="AE35" s="513">
        <f t="shared" si="8"/>
        <v>2810800</v>
      </c>
      <c r="AF35" s="513"/>
      <c r="AG35" s="513">
        <v>11795000</v>
      </c>
      <c r="AH35" s="513">
        <v>0</v>
      </c>
      <c r="AI35" s="513">
        <v>0</v>
      </c>
      <c r="AJ35" s="513">
        <v>0</v>
      </c>
      <c r="AK35" s="513">
        <f t="shared" si="21"/>
        <v>0</v>
      </c>
      <c r="AL35" s="513">
        <f t="shared" si="22"/>
        <v>11795000</v>
      </c>
      <c r="AM35" s="513"/>
      <c r="AN35" s="513">
        <v>6192300</v>
      </c>
      <c r="AO35" s="513">
        <v>0</v>
      </c>
      <c r="AP35" s="513">
        <v>0</v>
      </c>
      <c r="AQ35" s="513">
        <f t="shared" si="23"/>
        <v>0</v>
      </c>
      <c r="AR35" s="513">
        <f t="shared" si="9"/>
        <v>6192300</v>
      </c>
      <c r="AS35" s="513"/>
      <c r="AT35" s="513">
        <v>4227700</v>
      </c>
      <c r="AU35" s="513">
        <v>0</v>
      </c>
      <c r="AV35" s="513">
        <v>0</v>
      </c>
      <c r="AW35" s="513">
        <f t="shared" si="24"/>
        <v>0</v>
      </c>
      <c r="AX35" s="513">
        <f t="shared" si="10"/>
        <v>4227700</v>
      </c>
      <c r="AY35" s="513"/>
      <c r="AZ35" s="513">
        <v>2645800</v>
      </c>
      <c r="BA35" s="513">
        <v>0</v>
      </c>
      <c r="BB35" s="513">
        <v>0</v>
      </c>
      <c r="BC35" s="513">
        <f t="shared" si="11"/>
        <v>0</v>
      </c>
      <c r="BD35" s="513">
        <f t="shared" si="12"/>
        <v>2645800</v>
      </c>
      <c r="BE35" s="513"/>
      <c r="BF35" s="513">
        <v>4980200</v>
      </c>
      <c r="BG35" s="513">
        <v>0</v>
      </c>
      <c r="BH35" s="513">
        <v>0</v>
      </c>
      <c r="BI35" s="513">
        <f t="shared" si="13"/>
        <v>0</v>
      </c>
      <c r="BJ35" s="513">
        <f t="shared" si="14"/>
        <v>4980200</v>
      </c>
      <c r="BK35" s="513"/>
      <c r="BL35" s="513">
        <v>16141800</v>
      </c>
      <c r="BM35" s="513">
        <v>0</v>
      </c>
      <c r="BN35" s="513">
        <v>0</v>
      </c>
      <c r="BO35" s="513">
        <f t="shared" si="15"/>
        <v>0</v>
      </c>
      <c r="BP35" s="513">
        <f t="shared" si="16"/>
        <v>16141800</v>
      </c>
      <c r="BQ35" s="513"/>
      <c r="BR35" s="513">
        <v>14755000</v>
      </c>
      <c r="BS35" s="513">
        <v>0</v>
      </c>
      <c r="BT35" s="513">
        <v>0</v>
      </c>
      <c r="BU35" s="513">
        <f t="shared" si="17"/>
        <v>0</v>
      </c>
      <c r="BV35" s="513">
        <f t="shared" si="18"/>
        <v>14755000</v>
      </c>
      <c r="BW35" s="513"/>
      <c r="BX35" s="366">
        <f t="shared" si="25"/>
        <v>89863400</v>
      </c>
      <c r="BY35" s="366">
        <f t="shared" si="25"/>
        <v>0</v>
      </c>
      <c r="BZ35" s="366">
        <f t="shared" si="25"/>
        <v>0</v>
      </c>
      <c r="CA35" s="366">
        <f t="shared" si="26"/>
        <v>0</v>
      </c>
      <c r="CB35" s="366">
        <f t="shared" si="27"/>
        <v>0</v>
      </c>
      <c r="CC35" s="366">
        <f t="shared" si="19"/>
        <v>89863400</v>
      </c>
      <c r="CD35" s="514"/>
    </row>
    <row r="36" spans="1:82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20"/>
        <v>0</v>
      </c>
      <c r="AE36" s="513">
        <f t="shared" si="8"/>
        <v>0</v>
      </c>
      <c r="AF36" s="513"/>
      <c r="AG36" s="513">
        <v>0</v>
      </c>
      <c r="AH36" s="513">
        <v>0</v>
      </c>
      <c r="AI36" s="513">
        <v>0</v>
      </c>
      <c r="AJ36" s="513">
        <v>0</v>
      </c>
      <c r="AK36" s="513">
        <f t="shared" si="21"/>
        <v>0</v>
      </c>
      <c r="AL36" s="513">
        <f t="shared" si="22"/>
        <v>0</v>
      </c>
      <c r="AM36" s="513"/>
      <c r="AN36" s="513">
        <v>0</v>
      </c>
      <c r="AO36" s="513">
        <v>0</v>
      </c>
      <c r="AP36" s="513">
        <v>0</v>
      </c>
      <c r="AQ36" s="513">
        <f t="shared" si="23"/>
        <v>0</v>
      </c>
      <c r="AR36" s="513">
        <f t="shared" si="9"/>
        <v>0</v>
      </c>
      <c r="AS36" s="513"/>
      <c r="AT36" s="513">
        <v>0</v>
      </c>
      <c r="AU36" s="513">
        <v>0</v>
      </c>
      <c r="AV36" s="513">
        <v>0</v>
      </c>
      <c r="AW36" s="513">
        <f t="shared" si="24"/>
        <v>0</v>
      </c>
      <c r="AX36" s="513">
        <f t="shared" si="10"/>
        <v>0</v>
      </c>
      <c r="AY36" s="513"/>
      <c r="AZ36" s="513">
        <v>0</v>
      </c>
      <c r="BA36" s="513">
        <v>0</v>
      </c>
      <c r="BB36" s="513">
        <v>0</v>
      </c>
      <c r="BC36" s="513">
        <f t="shared" si="11"/>
        <v>0</v>
      </c>
      <c r="BD36" s="513">
        <f t="shared" si="12"/>
        <v>0</v>
      </c>
      <c r="BE36" s="513"/>
      <c r="BF36" s="513">
        <v>0</v>
      </c>
      <c r="BG36" s="513">
        <v>0</v>
      </c>
      <c r="BH36" s="513">
        <v>0</v>
      </c>
      <c r="BI36" s="513">
        <f t="shared" si="13"/>
        <v>0</v>
      </c>
      <c r="BJ36" s="513">
        <f t="shared" si="14"/>
        <v>0</v>
      </c>
      <c r="BK36" s="513"/>
      <c r="BL36" s="513">
        <v>0</v>
      </c>
      <c r="BM36" s="513">
        <v>0</v>
      </c>
      <c r="BN36" s="513">
        <v>0</v>
      </c>
      <c r="BO36" s="513">
        <f t="shared" si="15"/>
        <v>0</v>
      </c>
      <c r="BP36" s="513">
        <f t="shared" si="16"/>
        <v>0</v>
      </c>
      <c r="BQ36" s="513"/>
      <c r="BR36" s="513">
        <v>0</v>
      </c>
      <c r="BS36" s="513">
        <v>0</v>
      </c>
      <c r="BT36" s="513">
        <v>0</v>
      </c>
      <c r="BU36" s="513">
        <f t="shared" si="17"/>
        <v>0</v>
      </c>
      <c r="BV36" s="513">
        <f t="shared" si="18"/>
        <v>0</v>
      </c>
      <c r="BW36" s="513"/>
      <c r="BX36" s="366">
        <f t="shared" si="25"/>
        <v>0</v>
      </c>
      <c r="BY36" s="366">
        <f t="shared" si="25"/>
        <v>0</v>
      </c>
      <c r="BZ36" s="366">
        <f t="shared" si="25"/>
        <v>0</v>
      </c>
      <c r="CA36" s="366">
        <f t="shared" si="26"/>
        <v>0</v>
      </c>
      <c r="CB36" s="366">
        <f t="shared" si="27"/>
        <v>0</v>
      </c>
      <c r="CC36" s="366">
        <f t="shared" si="19"/>
        <v>0</v>
      </c>
      <c r="CD36" s="514"/>
    </row>
    <row r="37" spans="1:82" s="532" customFormat="1" ht="18.75" thickBot="1" x14ac:dyDescent="0.45">
      <c r="A37" s="957"/>
      <c r="B37" s="957" t="s">
        <v>89</v>
      </c>
      <c r="C37" s="933">
        <f>SUM(C9:C36)</f>
        <v>2603480</v>
      </c>
      <c r="D37" s="933">
        <f>SUM(D9:D36)</f>
        <v>30174</v>
      </c>
      <c r="E37" s="933">
        <f>SUM(E9:E36)</f>
        <v>30174</v>
      </c>
      <c r="F37" s="933">
        <f>SUM(F9:F36)</f>
        <v>60348</v>
      </c>
      <c r="G37" s="933">
        <f>SUM(G9:G36)</f>
        <v>2543132</v>
      </c>
      <c r="H37" s="933"/>
      <c r="I37" s="933">
        <f>SUM(I9:I36)</f>
        <v>12341402</v>
      </c>
      <c r="J37" s="933">
        <f>SUM(J9:J36)</f>
        <v>15985.1</v>
      </c>
      <c r="K37" s="933">
        <f>SUM(K9:K36)</f>
        <v>15985.1</v>
      </c>
      <c r="L37" s="933">
        <f>SUM(L9:L36)</f>
        <v>31970.2</v>
      </c>
      <c r="M37" s="933">
        <f>SUM(M9:M36)</f>
        <v>12309431.800000001</v>
      </c>
      <c r="N37" s="933"/>
      <c r="O37" s="933">
        <f>SUM(O9:O36)</f>
        <v>1180900</v>
      </c>
      <c r="P37" s="933">
        <f>SUM(P9:P36)</f>
        <v>59045</v>
      </c>
      <c r="Q37" s="933">
        <f>SUM(Q9:Q36)</f>
        <v>59045</v>
      </c>
      <c r="R37" s="933">
        <f>SUM(R9:R36)</f>
        <v>118090</v>
      </c>
      <c r="S37" s="933">
        <f>SUM(S9:S36)</f>
        <v>1062810</v>
      </c>
      <c r="T37" s="933"/>
      <c r="U37" s="933">
        <f>SUM(U9:U36)</f>
        <v>12724300</v>
      </c>
      <c r="V37" s="933">
        <f>SUM(V9:V36)</f>
        <v>21560</v>
      </c>
      <c r="W37" s="933">
        <f>SUM(W9:W36)</f>
        <v>21560</v>
      </c>
      <c r="X37" s="933">
        <f>SUM(X9:X36)</f>
        <v>43120</v>
      </c>
      <c r="Y37" s="933">
        <f>SUM(Y9:Y36)</f>
        <v>12681180</v>
      </c>
      <c r="Z37" s="933"/>
      <c r="AA37" s="933">
        <f>SUM(AA9:AA36)</f>
        <v>3654650</v>
      </c>
      <c r="AB37" s="933">
        <f>SUM(AB9:AB36)</f>
        <v>42192.5</v>
      </c>
      <c r="AC37" s="933">
        <f>SUM(AC9:AC36)</f>
        <v>42192.5</v>
      </c>
      <c r="AD37" s="933">
        <f>SUM(AD9:AD36)</f>
        <v>84385</v>
      </c>
      <c r="AE37" s="933">
        <f>SUM(AE9:AE36)</f>
        <v>3570265</v>
      </c>
      <c r="AF37" s="933"/>
      <c r="AG37" s="933">
        <f t="shared" ref="AG37:AL37" si="28">SUM(AG9:AG36)</f>
        <v>12447717</v>
      </c>
      <c r="AH37" s="933">
        <f t="shared" si="28"/>
        <v>30985.85</v>
      </c>
      <c r="AI37" s="933">
        <f t="shared" si="28"/>
        <v>30325.85</v>
      </c>
      <c r="AJ37" s="933">
        <f>SUM(AJ9:AJ36)</f>
        <v>1320</v>
      </c>
      <c r="AK37" s="933">
        <f t="shared" si="28"/>
        <v>62631.7</v>
      </c>
      <c r="AL37" s="933">
        <f t="shared" si="28"/>
        <v>12385085.300000001</v>
      </c>
      <c r="AM37" s="933"/>
      <c r="AN37" s="933">
        <f>SUM(AN9:AN36)</f>
        <v>8561838.3499999996</v>
      </c>
      <c r="AO37" s="933">
        <f>SUM(AO9:AO36)</f>
        <v>134541.91999999998</v>
      </c>
      <c r="AP37" s="933">
        <f>SUM(AP9:AP36)</f>
        <v>134541.91999999998</v>
      </c>
      <c r="AQ37" s="933">
        <f>SUM(AQ9:AQ36)</f>
        <v>269083.83999999997</v>
      </c>
      <c r="AR37" s="933">
        <f>SUM(AR9:AR36)</f>
        <v>8292754.5099999998</v>
      </c>
      <c r="AS37" s="933"/>
      <c r="AT37" s="933">
        <f>SUM(AT9:AT36)</f>
        <v>7059950</v>
      </c>
      <c r="AU37" s="933">
        <f>SUM(AU9:AU36)</f>
        <v>211944.5</v>
      </c>
      <c r="AV37" s="933">
        <f>SUM(AV9:AV36)</f>
        <v>211944.5</v>
      </c>
      <c r="AW37" s="933">
        <f>SUM(AW9:AW36)</f>
        <v>423889</v>
      </c>
      <c r="AX37" s="933">
        <f>SUM(AX9:AX36)</f>
        <v>6636061</v>
      </c>
      <c r="AY37" s="933"/>
      <c r="AZ37" s="933">
        <f>SUM(AZ9:AZ36)</f>
        <v>4919794</v>
      </c>
      <c r="BA37" s="933">
        <f>SUM(BA9:BA36)</f>
        <v>163535.28</v>
      </c>
      <c r="BB37" s="933">
        <f>SUM(BB9:BB36)</f>
        <v>163535.28</v>
      </c>
      <c r="BC37" s="933">
        <f>SUM(BC9:BC36)</f>
        <v>327070.56</v>
      </c>
      <c r="BD37" s="933">
        <f>SUM(BD9:BD36)</f>
        <v>4592723.4399999995</v>
      </c>
      <c r="BE37" s="933"/>
      <c r="BF37" s="933">
        <f>SUM(BF9:BF36)</f>
        <v>7727915.7999999998</v>
      </c>
      <c r="BG37" s="933">
        <f>SUM(BG9:BG36)</f>
        <v>65935.790000000008</v>
      </c>
      <c r="BH37" s="933">
        <f>SUM(BH9:BH36)</f>
        <v>65935.790000000008</v>
      </c>
      <c r="BI37" s="933">
        <f>SUM(BI9:BI36)</f>
        <v>131871.58000000002</v>
      </c>
      <c r="BJ37" s="933">
        <f>SUM(BJ9:BJ36)</f>
        <v>7596044.2200000007</v>
      </c>
      <c r="BK37" s="933"/>
      <c r="BL37" s="933">
        <f>SUM(BL9:BL36)</f>
        <v>22822248.350000001</v>
      </c>
      <c r="BM37" s="933">
        <f>SUM(BM9:BM36)</f>
        <v>296022.42000000004</v>
      </c>
      <c r="BN37" s="933">
        <f>SUM(BN9:BN36)</f>
        <v>296022.42000000004</v>
      </c>
      <c r="BO37" s="933">
        <f>SUM(BO9:BO36)</f>
        <v>592044.84000000008</v>
      </c>
      <c r="BP37" s="933">
        <f>SUM(BP9:BP36)</f>
        <v>22230203.509999998</v>
      </c>
      <c r="BQ37" s="933"/>
      <c r="BR37" s="933">
        <f>SUM(BR9:BR36)</f>
        <v>16935300</v>
      </c>
      <c r="BS37" s="933">
        <f>SUM(BS9:BS36)</f>
        <v>108648.5</v>
      </c>
      <c r="BT37" s="933">
        <f>SUM(BT9:BT36)</f>
        <v>108648.5</v>
      </c>
      <c r="BU37" s="933">
        <f>SUM(BU9:BU36)</f>
        <v>217297</v>
      </c>
      <c r="BV37" s="933">
        <f>SUM(BV9:BV36)</f>
        <v>16718003</v>
      </c>
      <c r="BW37" s="933"/>
      <c r="BX37" s="794">
        <f t="shared" ref="BX37:CC37" si="29">SUM(BX9:BX36)</f>
        <v>112979495.5</v>
      </c>
      <c r="BY37" s="940">
        <f t="shared" si="29"/>
        <v>1180570.8600000001</v>
      </c>
      <c r="BZ37" s="940">
        <f t="shared" si="29"/>
        <v>1179910.8600000001</v>
      </c>
      <c r="CA37" s="903">
        <f t="shared" si="29"/>
        <v>1320</v>
      </c>
      <c r="CB37" s="795">
        <f>SUM(CB9:CB36)</f>
        <v>2361801.7200000002</v>
      </c>
      <c r="CC37" s="941">
        <f t="shared" si="29"/>
        <v>110617693.78</v>
      </c>
      <c r="CD37" s="514"/>
    </row>
    <row r="38" spans="1:82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919"/>
      <c r="CC38" s="919"/>
      <c r="CD38" s="514"/>
    </row>
    <row r="39" spans="1:82" s="46" customFormat="1" ht="21" x14ac:dyDescent="0.45">
      <c r="B39" s="920" t="s">
        <v>36</v>
      </c>
      <c r="C39" s="921">
        <f t="shared" ref="C39:BE39" si="30">SUM(C9+C10+C11+C12+C13+C21+C22+C23+C24+C27+C29+C32+C33+C34)</f>
        <v>112200</v>
      </c>
      <c r="D39" s="921">
        <f t="shared" si="30"/>
        <v>5610</v>
      </c>
      <c r="E39" s="921">
        <f t="shared" si="30"/>
        <v>5610</v>
      </c>
      <c r="F39" s="921">
        <f t="shared" si="30"/>
        <v>11220</v>
      </c>
      <c r="G39" s="921">
        <f t="shared" si="30"/>
        <v>100980</v>
      </c>
      <c r="H39" s="921">
        <f t="shared" si="30"/>
        <v>0</v>
      </c>
      <c r="I39" s="921">
        <f t="shared" si="30"/>
        <v>111500</v>
      </c>
      <c r="J39" s="921">
        <f t="shared" si="30"/>
        <v>5575</v>
      </c>
      <c r="K39" s="921">
        <f t="shared" si="30"/>
        <v>5575</v>
      </c>
      <c r="L39" s="921">
        <f t="shared" si="30"/>
        <v>11150</v>
      </c>
      <c r="M39" s="921">
        <f t="shared" si="30"/>
        <v>100350</v>
      </c>
      <c r="N39" s="921">
        <f t="shared" si="30"/>
        <v>0</v>
      </c>
      <c r="O39" s="921">
        <f t="shared" si="30"/>
        <v>916900</v>
      </c>
      <c r="P39" s="921">
        <f t="shared" si="30"/>
        <v>45845</v>
      </c>
      <c r="Q39" s="921">
        <f t="shared" si="30"/>
        <v>45845</v>
      </c>
      <c r="R39" s="921">
        <f t="shared" si="30"/>
        <v>91690</v>
      </c>
      <c r="S39" s="921">
        <f t="shared" si="30"/>
        <v>825210</v>
      </c>
      <c r="T39" s="921">
        <f t="shared" si="30"/>
        <v>0</v>
      </c>
      <c r="U39" s="921">
        <f t="shared" si="30"/>
        <v>252200</v>
      </c>
      <c r="V39" s="921">
        <f t="shared" si="30"/>
        <v>12610</v>
      </c>
      <c r="W39" s="921">
        <f t="shared" si="30"/>
        <v>12610</v>
      </c>
      <c r="X39" s="921">
        <f t="shared" si="30"/>
        <v>25220</v>
      </c>
      <c r="Y39" s="921">
        <f t="shared" si="30"/>
        <v>226980</v>
      </c>
      <c r="Z39" s="921">
        <f t="shared" si="30"/>
        <v>0</v>
      </c>
      <c r="AA39" s="921">
        <f t="shared" si="30"/>
        <v>232450</v>
      </c>
      <c r="AB39" s="921">
        <f t="shared" si="30"/>
        <v>11622.5</v>
      </c>
      <c r="AC39" s="921">
        <f t="shared" si="30"/>
        <v>11622.5</v>
      </c>
      <c r="AD39" s="921">
        <f t="shared" si="30"/>
        <v>23245</v>
      </c>
      <c r="AE39" s="921">
        <f t="shared" si="30"/>
        <v>209205</v>
      </c>
      <c r="AF39" s="921">
        <f t="shared" si="30"/>
        <v>0</v>
      </c>
      <c r="AG39" s="921">
        <f t="shared" si="30"/>
        <v>348900</v>
      </c>
      <c r="AH39" s="921">
        <f t="shared" si="30"/>
        <v>17445</v>
      </c>
      <c r="AI39" s="921">
        <f t="shared" si="30"/>
        <v>17445</v>
      </c>
      <c r="AJ39" s="921">
        <f t="shared" si="30"/>
        <v>0</v>
      </c>
      <c r="AK39" s="921">
        <f t="shared" si="30"/>
        <v>34890</v>
      </c>
      <c r="AL39" s="921">
        <f t="shared" si="30"/>
        <v>314010</v>
      </c>
      <c r="AM39" s="921">
        <f t="shared" si="30"/>
        <v>0</v>
      </c>
      <c r="AN39" s="921">
        <f t="shared" si="30"/>
        <v>1508000</v>
      </c>
      <c r="AO39" s="921">
        <f t="shared" si="30"/>
        <v>91465</v>
      </c>
      <c r="AP39" s="921">
        <f t="shared" si="30"/>
        <v>91465</v>
      </c>
      <c r="AQ39" s="921">
        <f t="shared" si="30"/>
        <v>182930</v>
      </c>
      <c r="AR39" s="921">
        <f t="shared" si="30"/>
        <v>1325070</v>
      </c>
      <c r="AS39" s="921">
        <f t="shared" si="30"/>
        <v>0</v>
      </c>
      <c r="AT39" s="921">
        <f t="shared" si="30"/>
        <v>2700900</v>
      </c>
      <c r="AU39" s="921">
        <f t="shared" si="30"/>
        <v>205377</v>
      </c>
      <c r="AV39" s="921">
        <f t="shared" si="30"/>
        <v>205377</v>
      </c>
      <c r="AW39" s="921">
        <f t="shared" si="30"/>
        <v>410754</v>
      </c>
      <c r="AX39" s="921">
        <f t="shared" si="30"/>
        <v>2290146</v>
      </c>
      <c r="AY39" s="921">
        <f t="shared" si="30"/>
        <v>0</v>
      </c>
      <c r="AZ39" s="921">
        <f t="shared" si="30"/>
        <v>907350</v>
      </c>
      <c r="BA39" s="921">
        <f t="shared" si="30"/>
        <v>72180</v>
      </c>
      <c r="BB39" s="921">
        <f t="shared" si="30"/>
        <v>72180</v>
      </c>
      <c r="BC39" s="921">
        <f t="shared" si="30"/>
        <v>144360</v>
      </c>
      <c r="BD39" s="921">
        <f t="shared" si="30"/>
        <v>762990</v>
      </c>
      <c r="BE39" s="921">
        <f t="shared" si="30"/>
        <v>0</v>
      </c>
      <c r="BF39" s="921">
        <f>SUM(BF9+BF10+BF11+BF12+BF13+BF21+BF22+BF23+BF24+BF27+BF29+BF32+BF33+BF34)</f>
        <v>990512.8</v>
      </c>
      <c r="BG39" s="921">
        <f t="shared" ref="BG39:CC39" si="31">SUM(BG9+BG10+BG11+BG12+BG13+BG21+BG22+BG23+BG24+BG27+BG29+BG32+BG33+BG34)</f>
        <v>49525.64</v>
      </c>
      <c r="BH39" s="921">
        <f t="shared" si="31"/>
        <v>49525.64</v>
      </c>
      <c r="BI39" s="921">
        <f t="shared" si="31"/>
        <v>99051.28</v>
      </c>
      <c r="BJ39" s="921">
        <f t="shared" si="31"/>
        <v>891461.52</v>
      </c>
      <c r="BK39" s="921">
        <f t="shared" si="31"/>
        <v>0</v>
      </c>
      <c r="BL39" s="921">
        <f t="shared" si="31"/>
        <v>5459988</v>
      </c>
      <c r="BM39" s="921">
        <f t="shared" si="31"/>
        <v>234999.4</v>
      </c>
      <c r="BN39" s="921">
        <f t="shared" si="31"/>
        <v>234999.4</v>
      </c>
      <c r="BO39" s="921">
        <f t="shared" si="31"/>
        <v>469998.8</v>
      </c>
      <c r="BP39" s="921">
        <f t="shared" si="31"/>
        <v>4989989.2</v>
      </c>
      <c r="BQ39" s="921">
        <f t="shared" si="31"/>
        <v>0</v>
      </c>
      <c r="BR39" s="921">
        <f t="shared" si="31"/>
        <v>1842300</v>
      </c>
      <c r="BS39" s="921">
        <f t="shared" si="31"/>
        <v>91748.5</v>
      </c>
      <c r="BT39" s="921">
        <f t="shared" si="31"/>
        <v>91748.5</v>
      </c>
      <c r="BU39" s="921">
        <f t="shared" si="31"/>
        <v>183497</v>
      </c>
      <c r="BV39" s="921">
        <f t="shared" si="31"/>
        <v>1658803</v>
      </c>
      <c r="BW39" s="921">
        <f t="shared" si="31"/>
        <v>0</v>
      </c>
      <c r="BX39" s="921">
        <f>SUM(BX9+BX10+BX11+BX12+BX13+BX21+BX22+BX23+BX24+BX27+BX29+BX32+BX33+BX34)</f>
        <v>15383200.800000001</v>
      </c>
      <c r="BY39" s="921">
        <f t="shared" si="31"/>
        <v>844003.04</v>
      </c>
      <c r="BZ39" s="921">
        <f t="shared" si="31"/>
        <v>844003.04</v>
      </c>
      <c r="CA39" s="921">
        <f t="shared" si="31"/>
        <v>0</v>
      </c>
      <c r="CB39" s="921">
        <f t="shared" si="31"/>
        <v>1688006.08</v>
      </c>
      <c r="CC39" s="921">
        <f t="shared" si="31"/>
        <v>13695194.720000001</v>
      </c>
      <c r="CD39" s="934" t="s">
        <v>36</v>
      </c>
    </row>
    <row r="40" spans="1:82" s="46" customFormat="1" ht="21" x14ac:dyDescent="0.45">
      <c r="B40" s="920" t="s">
        <v>63</v>
      </c>
      <c r="C40" s="921">
        <f t="shared" ref="C40:BN40" si="32">SUM(C14+C15+C16+C17+C18+C19+C20+C25+C26+C28+C30+C31+C36)</f>
        <v>491280</v>
      </c>
      <c r="D40" s="921">
        <f t="shared" si="32"/>
        <v>24564</v>
      </c>
      <c r="E40" s="921">
        <f t="shared" si="32"/>
        <v>24564</v>
      </c>
      <c r="F40" s="921">
        <f t="shared" si="32"/>
        <v>49128</v>
      </c>
      <c r="G40" s="921">
        <f t="shared" si="32"/>
        <v>442152</v>
      </c>
      <c r="H40" s="921">
        <f t="shared" si="32"/>
        <v>0</v>
      </c>
      <c r="I40" s="921">
        <f t="shared" si="32"/>
        <v>208202</v>
      </c>
      <c r="J40" s="921">
        <f t="shared" si="32"/>
        <v>10410.1</v>
      </c>
      <c r="K40" s="921">
        <f t="shared" si="32"/>
        <v>10410.1</v>
      </c>
      <c r="L40" s="921">
        <f t="shared" si="32"/>
        <v>20820.2</v>
      </c>
      <c r="M40" s="921">
        <f t="shared" si="32"/>
        <v>187381.8</v>
      </c>
      <c r="N40" s="921">
        <f t="shared" si="32"/>
        <v>0</v>
      </c>
      <c r="O40" s="921">
        <f t="shared" si="32"/>
        <v>264000</v>
      </c>
      <c r="P40" s="921">
        <f t="shared" si="32"/>
        <v>13200</v>
      </c>
      <c r="Q40" s="921">
        <f t="shared" si="32"/>
        <v>13200</v>
      </c>
      <c r="R40" s="921">
        <f t="shared" si="32"/>
        <v>26400</v>
      </c>
      <c r="S40" s="921">
        <f t="shared" si="32"/>
        <v>237600</v>
      </c>
      <c r="T40" s="921">
        <f t="shared" si="32"/>
        <v>0</v>
      </c>
      <c r="U40" s="921">
        <f t="shared" si="32"/>
        <v>179000</v>
      </c>
      <c r="V40" s="921">
        <f t="shared" si="32"/>
        <v>8950</v>
      </c>
      <c r="W40" s="921">
        <f t="shared" si="32"/>
        <v>8950</v>
      </c>
      <c r="X40" s="921">
        <f t="shared" si="32"/>
        <v>17900</v>
      </c>
      <c r="Y40" s="921">
        <f t="shared" si="32"/>
        <v>161100</v>
      </c>
      <c r="Z40" s="921">
        <f t="shared" si="32"/>
        <v>0</v>
      </c>
      <c r="AA40" s="921">
        <f t="shared" si="32"/>
        <v>611400</v>
      </c>
      <c r="AB40" s="921">
        <f t="shared" si="32"/>
        <v>30570</v>
      </c>
      <c r="AC40" s="921">
        <f t="shared" si="32"/>
        <v>30570</v>
      </c>
      <c r="AD40" s="921">
        <f t="shared" si="32"/>
        <v>61140</v>
      </c>
      <c r="AE40" s="921">
        <f t="shared" si="32"/>
        <v>550260</v>
      </c>
      <c r="AF40" s="921">
        <f t="shared" si="32"/>
        <v>0</v>
      </c>
      <c r="AG40" s="921">
        <f t="shared" si="32"/>
        <v>303817</v>
      </c>
      <c r="AH40" s="921">
        <f t="shared" si="32"/>
        <v>13540.85</v>
      </c>
      <c r="AI40" s="921">
        <f t="shared" si="32"/>
        <v>12880.85</v>
      </c>
      <c r="AJ40" s="921">
        <f t="shared" si="32"/>
        <v>1320</v>
      </c>
      <c r="AK40" s="921">
        <f t="shared" si="32"/>
        <v>27741.7</v>
      </c>
      <c r="AL40" s="921">
        <f t="shared" si="32"/>
        <v>276075.3</v>
      </c>
      <c r="AM40" s="921">
        <f t="shared" si="32"/>
        <v>0</v>
      </c>
      <c r="AN40" s="921">
        <f t="shared" si="32"/>
        <v>861538.35</v>
      </c>
      <c r="AO40" s="921">
        <f t="shared" si="32"/>
        <v>43076.92</v>
      </c>
      <c r="AP40" s="921">
        <f t="shared" si="32"/>
        <v>43076.92</v>
      </c>
      <c r="AQ40" s="921">
        <f t="shared" si="32"/>
        <v>86153.84</v>
      </c>
      <c r="AR40" s="921">
        <f t="shared" si="32"/>
        <v>775384.51</v>
      </c>
      <c r="AS40" s="921">
        <f t="shared" si="32"/>
        <v>0</v>
      </c>
      <c r="AT40" s="921">
        <f t="shared" si="32"/>
        <v>131350</v>
      </c>
      <c r="AU40" s="921">
        <f t="shared" si="32"/>
        <v>6567.5</v>
      </c>
      <c r="AV40" s="921">
        <f t="shared" si="32"/>
        <v>6567.5</v>
      </c>
      <c r="AW40" s="921">
        <f t="shared" si="32"/>
        <v>13135</v>
      </c>
      <c r="AX40" s="921">
        <f t="shared" si="32"/>
        <v>118215</v>
      </c>
      <c r="AY40" s="921">
        <f t="shared" si="32"/>
        <v>0</v>
      </c>
      <c r="AZ40" s="921">
        <f t="shared" si="32"/>
        <v>1366644</v>
      </c>
      <c r="BA40" s="921">
        <f t="shared" si="32"/>
        <v>91355.28</v>
      </c>
      <c r="BB40" s="921">
        <f t="shared" si="32"/>
        <v>91355.28</v>
      </c>
      <c r="BC40" s="921">
        <f t="shared" si="32"/>
        <v>182710.56</v>
      </c>
      <c r="BD40" s="921">
        <f t="shared" si="32"/>
        <v>1183933.4399999999</v>
      </c>
      <c r="BE40" s="921">
        <f t="shared" si="32"/>
        <v>0</v>
      </c>
      <c r="BF40" s="921">
        <f t="shared" si="32"/>
        <v>1757203</v>
      </c>
      <c r="BG40" s="921">
        <f t="shared" si="32"/>
        <v>16410.150000000001</v>
      </c>
      <c r="BH40" s="921">
        <f t="shared" si="32"/>
        <v>16410.150000000001</v>
      </c>
      <c r="BI40" s="921">
        <f t="shared" si="32"/>
        <v>32820.300000000003</v>
      </c>
      <c r="BJ40" s="921">
        <f t="shared" si="32"/>
        <v>1724382.7</v>
      </c>
      <c r="BK40" s="921">
        <f t="shared" si="32"/>
        <v>0</v>
      </c>
      <c r="BL40" s="921">
        <f t="shared" si="32"/>
        <v>1220460.3500000001</v>
      </c>
      <c r="BM40" s="921">
        <f t="shared" si="32"/>
        <v>61023.02</v>
      </c>
      <c r="BN40" s="921">
        <f t="shared" si="32"/>
        <v>61023.02</v>
      </c>
      <c r="BO40" s="921">
        <f t="shared" ref="BO40:CC40" si="33">SUM(BO14+BO15+BO16+BO17+BO18+BO19+BO20+BO25+BO26+BO28+BO30+BO31+BO36)</f>
        <v>122046.04</v>
      </c>
      <c r="BP40" s="921">
        <f t="shared" si="33"/>
        <v>1098414.31</v>
      </c>
      <c r="BQ40" s="921">
        <f t="shared" si="33"/>
        <v>0</v>
      </c>
      <c r="BR40" s="921">
        <f t="shared" si="33"/>
        <v>338000</v>
      </c>
      <c r="BS40" s="921">
        <f t="shared" si="33"/>
        <v>16900</v>
      </c>
      <c r="BT40" s="921">
        <f t="shared" si="33"/>
        <v>16900</v>
      </c>
      <c r="BU40" s="921">
        <f t="shared" si="33"/>
        <v>33800</v>
      </c>
      <c r="BV40" s="921">
        <f t="shared" si="33"/>
        <v>304200</v>
      </c>
      <c r="BW40" s="921">
        <f t="shared" si="33"/>
        <v>0</v>
      </c>
      <c r="BX40" s="921">
        <f t="shared" si="33"/>
        <v>7732894.7000000002</v>
      </c>
      <c r="BY40" s="921">
        <f t="shared" si="33"/>
        <v>336567.82</v>
      </c>
      <c r="BZ40" s="921">
        <f t="shared" si="33"/>
        <v>335907.82</v>
      </c>
      <c r="CA40" s="921">
        <f t="shared" si="33"/>
        <v>1320</v>
      </c>
      <c r="CB40" s="921">
        <f t="shared" si="33"/>
        <v>673795.64</v>
      </c>
      <c r="CC40" s="921">
        <f t="shared" si="33"/>
        <v>7059099.0600000005</v>
      </c>
      <c r="CD40" s="934" t="s">
        <v>63</v>
      </c>
    </row>
    <row r="41" spans="1:82" s="46" customFormat="1" ht="21" x14ac:dyDescent="0.45">
      <c r="B41" s="920" t="s">
        <v>6645</v>
      </c>
      <c r="C41" s="921">
        <f t="shared" ref="C41:BE41" si="34">SUM(C35)</f>
        <v>2000000</v>
      </c>
      <c r="D41" s="921">
        <f t="shared" si="34"/>
        <v>0</v>
      </c>
      <c r="E41" s="921">
        <f t="shared" si="34"/>
        <v>0</v>
      </c>
      <c r="F41" s="921">
        <f t="shared" si="34"/>
        <v>0</v>
      </c>
      <c r="G41" s="921">
        <f t="shared" si="34"/>
        <v>2000000</v>
      </c>
      <c r="H41" s="921">
        <f t="shared" si="34"/>
        <v>0</v>
      </c>
      <c r="I41" s="921">
        <f t="shared" si="34"/>
        <v>12021700</v>
      </c>
      <c r="J41" s="921">
        <f t="shared" si="34"/>
        <v>0</v>
      </c>
      <c r="K41" s="921">
        <f t="shared" si="34"/>
        <v>0</v>
      </c>
      <c r="L41" s="921">
        <f t="shared" si="34"/>
        <v>0</v>
      </c>
      <c r="M41" s="921">
        <f t="shared" si="34"/>
        <v>12021700</v>
      </c>
      <c r="N41" s="921">
        <f t="shared" si="34"/>
        <v>0</v>
      </c>
      <c r="O41" s="921">
        <f t="shared" si="34"/>
        <v>0</v>
      </c>
      <c r="P41" s="921">
        <f t="shared" si="34"/>
        <v>0</v>
      </c>
      <c r="Q41" s="921">
        <f t="shared" si="34"/>
        <v>0</v>
      </c>
      <c r="R41" s="921">
        <f t="shared" si="34"/>
        <v>0</v>
      </c>
      <c r="S41" s="921">
        <f t="shared" si="34"/>
        <v>0</v>
      </c>
      <c r="T41" s="921">
        <f t="shared" si="34"/>
        <v>0</v>
      </c>
      <c r="U41" s="921">
        <f t="shared" si="34"/>
        <v>12293100</v>
      </c>
      <c r="V41" s="921">
        <f t="shared" si="34"/>
        <v>0</v>
      </c>
      <c r="W41" s="921">
        <f t="shared" si="34"/>
        <v>0</v>
      </c>
      <c r="X41" s="921">
        <f t="shared" si="34"/>
        <v>0</v>
      </c>
      <c r="Y41" s="921">
        <f t="shared" si="34"/>
        <v>12293100</v>
      </c>
      <c r="Z41" s="921">
        <f t="shared" si="34"/>
        <v>0</v>
      </c>
      <c r="AA41" s="921">
        <f t="shared" si="34"/>
        <v>2810800</v>
      </c>
      <c r="AB41" s="921">
        <f t="shared" si="34"/>
        <v>0</v>
      </c>
      <c r="AC41" s="921">
        <f t="shared" si="34"/>
        <v>0</v>
      </c>
      <c r="AD41" s="921">
        <f t="shared" si="34"/>
        <v>0</v>
      </c>
      <c r="AE41" s="921">
        <f t="shared" si="34"/>
        <v>2810800</v>
      </c>
      <c r="AF41" s="921">
        <f t="shared" si="34"/>
        <v>0</v>
      </c>
      <c r="AG41" s="921">
        <f t="shared" si="34"/>
        <v>11795000</v>
      </c>
      <c r="AH41" s="921">
        <f t="shared" si="34"/>
        <v>0</v>
      </c>
      <c r="AI41" s="921">
        <f t="shared" si="34"/>
        <v>0</v>
      </c>
      <c r="AJ41" s="921">
        <f t="shared" si="34"/>
        <v>0</v>
      </c>
      <c r="AK41" s="921">
        <f t="shared" si="34"/>
        <v>0</v>
      </c>
      <c r="AL41" s="921">
        <f t="shared" si="34"/>
        <v>11795000</v>
      </c>
      <c r="AM41" s="921">
        <f t="shared" si="34"/>
        <v>0</v>
      </c>
      <c r="AN41" s="921">
        <f t="shared" si="34"/>
        <v>6192300</v>
      </c>
      <c r="AO41" s="921">
        <f t="shared" si="34"/>
        <v>0</v>
      </c>
      <c r="AP41" s="921">
        <f t="shared" si="34"/>
        <v>0</v>
      </c>
      <c r="AQ41" s="921">
        <f t="shared" si="34"/>
        <v>0</v>
      </c>
      <c r="AR41" s="921">
        <f t="shared" si="34"/>
        <v>6192300</v>
      </c>
      <c r="AS41" s="921">
        <f t="shared" si="34"/>
        <v>0</v>
      </c>
      <c r="AT41" s="921">
        <f t="shared" si="34"/>
        <v>4227700</v>
      </c>
      <c r="AU41" s="921">
        <f t="shared" si="34"/>
        <v>0</v>
      </c>
      <c r="AV41" s="921">
        <f t="shared" si="34"/>
        <v>0</v>
      </c>
      <c r="AW41" s="921">
        <f t="shared" si="34"/>
        <v>0</v>
      </c>
      <c r="AX41" s="921">
        <f t="shared" si="34"/>
        <v>4227700</v>
      </c>
      <c r="AY41" s="921">
        <f t="shared" si="34"/>
        <v>0</v>
      </c>
      <c r="AZ41" s="921">
        <f t="shared" si="34"/>
        <v>2645800</v>
      </c>
      <c r="BA41" s="921">
        <f t="shared" si="34"/>
        <v>0</v>
      </c>
      <c r="BB41" s="921">
        <f t="shared" si="34"/>
        <v>0</v>
      </c>
      <c r="BC41" s="921">
        <f t="shared" si="34"/>
        <v>0</v>
      </c>
      <c r="BD41" s="921">
        <f t="shared" si="34"/>
        <v>2645800</v>
      </c>
      <c r="BE41" s="921">
        <f t="shared" si="34"/>
        <v>0</v>
      </c>
      <c r="BF41" s="921">
        <f>SUM(BF35)</f>
        <v>4980200</v>
      </c>
      <c r="BG41" s="921">
        <f t="shared" ref="BG41:CC41" si="35">SUM(BG35)</f>
        <v>0</v>
      </c>
      <c r="BH41" s="921">
        <f t="shared" si="35"/>
        <v>0</v>
      </c>
      <c r="BI41" s="921">
        <f t="shared" si="35"/>
        <v>0</v>
      </c>
      <c r="BJ41" s="921">
        <f t="shared" si="35"/>
        <v>4980200</v>
      </c>
      <c r="BK41" s="921">
        <f t="shared" si="35"/>
        <v>0</v>
      </c>
      <c r="BL41" s="921">
        <f t="shared" si="35"/>
        <v>16141800</v>
      </c>
      <c r="BM41" s="921">
        <f t="shared" si="35"/>
        <v>0</v>
      </c>
      <c r="BN41" s="921">
        <f t="shared" si="35"/>
        <v>0</v>
      </c>
      <c r="BO41" s="921">
        <f t="shared" si="35"/>
        <v>0</v>
      </c>
      <c r="BP41" s="921">
        <f t="shared" si="35"/>
        <v>16141800</v>
      </c>
      <c r="BQ41" s="921">
        <f t="shared" si="35"/>
        <v>0</v>
      </c>
      <c r="BR41" s="921">
        <f t="shared" si="35"/>
        <v>14755000</v>
      </c>
      <c r="BS41" s="921">
        <f t="shared" si="35"/>
        <v>0</v>
      </c>
      <c r="BT41" s="921">
        <f t="shared" si="35"/>
        <v>0</v>
      </c>
      <c r="BU41" s="921">
        <f t="shared" si="35"/>
        <v>0</v>
      </c>
      <c r="BV41" s="921">
        <f t="shared" si="35"/>
        <v>14755000</v>
      </c>
      <c r="BW41" s="921">
        <f t="shared" si="35"/>
        <v>0</v>
      </c>
      <c r="BX41" s="921">
        <f t="shared" si="35"/>
        <v>89863400</v>
      </c>
      <c r="BY41" s="921">
        <f t="shared" si="35"/>
        <v>0</v>
      </c>
      <c r="BZ41" s="921">
        <f t="shared" si="35"/>
        <v>0</v>
      </c>
      <c r="CA41" s="921">
        <f t="shared" si="35"/>
        <v>0</v>
      </c>
      <c r="CB41" s="921">
        <f t="shared" si="35"/>
        <v>0</v>
      </c>
      <c r="CC41" s="921">
        <f t="shared" si="35"/>
        <v>89863400</v>
      </c>
      <c r="CD41" s="934" t="s">
        <v>6645</v>
      </c>
    </row>
    <row r="42" spans="1:82" s="46" customFormat="1" ht="21.75" thickBot="1" x14ac:dyDescent="0.5">
      <c r="B42" s="250"/>
      <c r="C42" s="922">
        <f t="shared" ref="C42:BE42" si="36">SUM(C39:C41)</f>
        <v>2603480</v>
      </c>
      <c r="D42" s="922">
        <f t="shared" si="36"/>
        <v>30174</v>
      </c>
      <c r="E42" s="922">
        <f t="shared" si="36"/>
        <v>30174</v>
      </c>
      <c r="F42" s="922">
        <f t="shared" si="36"/>
        <v>60348</v>
      </c>
      <c r="G42" s="922">
        <f t="shared" si="36"/>
        <v>2543132</v>
      </c>
      <c r="H42" s="922">
        <f t="shared" si="36"/>
        <v>0</v>
      </c>
      <c r="I42" s="922">
        <f t="shared" si="36"/>
        <v>12341402</v>
      </c>
      <c r="J42" s="922">
        <f t="shared" si="36"/>
        <v>15985.1</v>
      </c>
      <c r="K42" s="922">
        <f t="shared" si="36"/>
        <v>15985.1</v>
      </c>
      <c r="L42" s="922">
        <f t="shared" si="36"/>
        <v>31970.2</v>
      </c>
      <c r="M42" s="922">
        <f t="shared" si="36"/>
        <v>12309431.800000001</v>
      </c>
      <c r="N42" s="922">
        <f t="shared" si="36"/>
        <v>0</v>
      </c>
      <c r="O42" s="922">
        <f t="shared" si="36"/>
        <v>1180900</v>
      </c>
      <c r="P42" s="922">
        <f t="shared" si="36"/>
        <v>59045</v>
      </c>
      <c r="Q42" s="922">
        <f t="shared" si="36"/>
        <v>59045</v>
      </c>
      <c r="R42" s="922">
        <f t="shared" si="36"/>
        <v>118090</v>
      </c>
      <c r="S42" s="922">
        <f t="shared" si="36"/>
        <v>1062810</v>
      </c>
      <c r="T42" s="922">
        <f t="shared" si="36"/>
        <v>0</v>
      </c>
      <c r="U42" s="922">
        <f t="shared" si="36"/>
        <v>12724300</v>
      </c>
      <c r="V42" s="922">
        <f t="shared" si="36"/>
        <v>21560</v>
      </c>
      <c r="W42" s="922">
        <f t="shared" si="36"/>
        <v>21560</v>
      </c>
      <c r="X42" s="922">
        <f t="shared" si="36"/>
        <v>43120</v>
      </c>
      <c r="Y42" s="922">
        <f t="shared" si="36"/>
        <v>12681180</v>
      </c>
      <c r="Z42" s="922">
        <f t="shared" si="36"/>
        <v>0</v>
      </c>
      <c r="AA42" s="922">
        <f t="shared" si="36"/>
        <v>3654650</v>
      </c>
      <c r="AB42" s="922">
        <f t="shared" si="36"/>
        <v>42192.5</v>
      </c>
      <c r="AC42" s="922">
        <f t="shared" si="36"/>
        <v>42192.5</v>
      </c>
      <c r="AD42" s="922">
        <f t="shared" si="36"/>
        <v>84385</v>
      </c>
      <c r="AE42" s="922">
        <f t="shared" si="36"/>
        <v>3570265</v>
      </c>
      <c r="AF42" s="922">
        <f t="shared" si="36"/>
        <v>0</v>
      </c>
      <c r="AG42" s="922">
        <f t="shared" si="36"/>
        <v>12447717</v>
      </c>
      <c r="AH42" s="922">
        <f t="shared" si="36"/>
        <v>30985.85</v>
      </c>
      <c r="AI42" s="922">
        <f t="shared" si="36"/>
        <v>30325.85</v>
      </c>
      <c r="AJ42" s="922">
        <f t="shared" si="36"/>
        <v>1320</v>
      </c>
      <c r="AK42" s="922">
        <f t="shared" si="36"/>
        <v>62631.7</v>
      </c>
      <c r="AL42" s="922">
        <f t="shared" si="36"/>
        <v>12385085.300000001</v>
      </c>
      <c r="AM42" s="922">
        <f t="shared" si="36"/>
        <v>0</v>
      </c>
      <c r="AN42" s="922">
        <f t="shared" si="36"/>
        <v>8561838.3499999996</v>
      </c>
      <c r="AO42" s="922">
        <f t="shared" si="36"/>
        <v>134541.91999999998</v>
      </c>
      <c r="AP42" s="922">
        <f t="shared" si="36"/>
        <v>134541.91999999998</v>
      </c>
      <c r="AQ42" s="922">
        <f t="shared" si="36"/>
        <v>269083.83999999997</v>
      </c>
      <c r="AR42" s="922">
        <f t="shared" si="36"/>
        <v>8292754.5099999998</v>
      </c>
      <c r="AS42" s="922">
        <f t="shared" si="36"/>
        <v>0</v>
      </c>
      <c r="AT42" s="922">
        <f t="shared" si="36"/>
        <v>7059950</v>
      </c>
      <c r="AU42" s="922">
        <f t="shared" si="36"/>
        <v>211944.5</v>
      </c>
      <c r="AV42" s="922">
        <f t="shared" si="36"/>
        <v>211944.5</v>
      </c>
      <c r="AW42" s="922">
        <f t="shared" si="36"/>
        <v>423889</v>
      </c>
      <c r="AX42" s="922">
        <f t="shared" si="36"/>
        <v>6636061</v>
      </c>
      <c r="AY42" s="922">
        <f t="shared" si="36"/>
        <v>0</v>
      </c>
      <c r="AZ42" s="922">
        <f t="shared" si="36"/>
        <v>4919794</v>
      </c>
      <c r="BA42" s="922">
        <f t="shared" si="36"/>
        <v>163535.28</v>
      </c>
      <c r="BB42" s="922">
        <f t="shared" si="36"/>
        <v>163535.28</v>
      </c>
      <c r="BC42" s="922">
        <f t="shared" si="36"/>
        <v>327070.56</v>
      </c>
      <c r="BD42" s="922">
        <f t="shared" si="36"/>
        <v>4592723.4399999995</v>
      </c>
      <c r="BE42" s="922">
        <f t="shared" si="36"/>
        <v>0</v>
      </c>
      <c r="BF42" s="922">
        <f>SUM(BF39:BF41)</f>
        <v>7727915.7999999998</v>
      </c>
      <c r="BG42" s="922">
        <f>SUM(BG39:BG41)</f>
        <v>65935.790000000008</v>
      </c>
      <c r="BH42" s="922">
        <f>SUM(BH39:BH41)</f>
        <v>65935.790000000008</v>
      </c>
      <c r="BI42" s="922">
        <f>SUM(BI39:BI41)</f>
        <v>131871.58000000002</v>
      </c>
      <c r="BJ42" s="922">
        <f t="shared" ref="BJ42:CC42" si="37">SUM(BJ39:BJ41)</f>
        <v>7596044.2199999997</v>
      </c>
      <c r="BK42" s="922">
        <f t="shared" si="37"/>
        <v>0</v>
      </c>
      <c r="BL42" s="922">
        <f t="shared" si="37"/>
        <v>22822248.350000001</v>
      </c>
      <c r="BM42" s="922">
        <f t="shared" si="37"/>
        <v>296022.42</v>
      </c>
      <c r="BN42" s="922">
        <f t="shared" si="37"/>
        <v>296022.42</v>
      </c>
      <c r="BO42" s="922">
        <f t="shared" si="37"/>
        <v>592044.84</v>
      </c>
      <c r="BP42" s="922">
        <f t="shared" si="37"/>
        <v>22230203.509999998</v>
      </c>
      <c r="BQ42" s="922">
        <f t="shared" si="37"/>
        <v>0</v>
      </c>
      <c r="BR42" s="922">
        <f t="shared" si="37"/>
        <v>16935300</v>
      </c>
      <c r="BS42" s="922">
        <f t="shared" si="37"/>
        <v>108648.5</v>
      </c>
      <c r="BT42" s="922">
        <f t="shared" si="37"/>
        <v>108648.5</v>
      </c>
      <c r="BU42" s="922">
        <f t="shared" si="37"/>
        <v>217297</v>
      </c>
      <c r="BV42" s="922">
        <f t="shared" si="37"/>
        <v>16718003</v>
      </c>
      <c r="BW42" s="922">
        <f t="shared" si="37"/>
        <v>0</v>
      </c>
      <c r="BX42" s="922">
        <f>SUM(BX39:BX41)</f>
        <v>112979495.5</v>
      </c>
      <c r="BY42" s="922">
        <f t="shared" si="37"/>
        <v>1180570.8600000001</v>
      </c>
      <c r="BZ42" s="922">
        <f t="shared" si="37"/>
        <v>1179910.8600000001</v>
      </c>
      <c r="CA42" s="922">
        <f t="shared" si="37"/>
        <v>1320</v>
      </c>
      <c r="CB42" s="922">
        <f t="shared" si="37"/>
        <v>2361801.7200000002</v>
      </c>
      <c r="CC42" s="922">
        <f t="shared" si="37"/>
        <v>110617693.78</v>
      </c>
      <c r="CD42" s="176"/>
    </row>
    <row r="43" spans="1:82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>
        <f t="shared" ref="BW43:CC43" si="38">SUM(BW37-BW42)</f>
        <v>0</v>
      </c>
      <c r="BX43" s="924">
        <f t="shared" si="38"/>
        <v>0</v>
      </c>
      <c r="BY43" s="924">
        <f t="shared" si="38"/>
        <v>0</v>
      </c>
      <c r="BZ43" s="924">
        <f t="shared" si="38"/>
        <v>0</v>
      </c>
      <c r="CA43" s="924"/>
      <c r="CB43" s="924">
        <f t="shared" si="38"/>
        <v>0</v>
      </c>
      <c r="CC43" s="924">
        <f t="shared" si="38"/>
        <v>0</v>
      </c>
      <c r="CD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V44" s="533"/>
      <c r="BX44" s="926" t="s">
        <v>5883</v>
      </c>
      <c r="BY44" s="926"/>
      <c r="BZ44" s="926"/>
      <c r="CA44" s="926"/>
      <c r="CB44" s="926"/>
      <c r="CC44" s="926"/>
    </row>
    <row r="45" spans="1:82" x14ac:dyDescent="0.55000000000000004"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V45" s="538"/>
      <c r="BX45" s="927" t="s">
        <v>6557</v>
      </c>
      <c r="BY45" s="926"/>
      <c r="BZ45" s="926"/>
      <c r="CA45" s="926"/>
      <c r="CB45" s="926"/>
      <c r="CC45" s="926">
        <f>SUM(BX37)</f>
        <v>112979495.5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X46" s="928" t="s">
        <v>100</v>
      </c>
      <c r="BY46" s="926"/>
      <c r="BZ46" s="926"/>
      <c r="CA46" s="926"/>
      <c r="CB46" s="926"/>
      <c r="CC46" s="926">
        <f>1180570.86+1179910.86+1320</f>
        <v>2361801.7200000002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X47" s="935" t="s">
        <v>6646</v>
      </c>
      <c r="BY47" s="927"/>
      <c r="BZ47" s="926"/>
      <c r="CA47" s="926"/>
      <c r="CB47" s="926">
        <f>SUM(BY37)</f>
        <v>1180570.8600000001</v>
      </c>
      <c r="CC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X48" s="935" t="s">
        <v>6647</v>
      </c>
      <c r="BY48" s="927"/>
      <c r="BZ48" s="926"/>
      <c r="CA48" s="926"/>
      <c r="CB48" s="926">
        <f>SUM(BZ37)</f>
        <v>1179910.8600000001</v>
      </c>
      <c r="CC48" s="926"/>
    </row>
    <row r="49" spans="1:81" x14ac:dyDescent="0.55000000000000004"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X49" s="935" t="s">
        <v>6648</v>
      </c>
      <c r="BY49" s="927"/>
      <c r="BZ49" s="926"/>
      <c r="CA49" s="926"/>
      <c r="CB49" s="926">
        <f>SUM(CA37)</f>
        <v>1320</v>
      </c>
      <c r="CC49" s="926"/>
    </row>
    <row r="50" spans="1:81" ht="27" thickBot="1" x14ac:dyDescent="0.6">
      <c r="C50" s="422"/>
      <c r="D50" s="407"/>
      <c r="E50" s="407"/>
      <c r="F50" s="407"/>
      <c r="G50" s="407"/>
      <c r="H50" s="406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X50" s="927" t="s">
        <v>6558</v>
      </c>
      <c r="BY50" s="926"/>
      <c r="BZ50" s="926"/>
      <c r="CA50" s="926"/>
      <c r="CB50" s="926"/>
      <c r="CC50" s="930">
        <f>SUM(CC45-CC46)</f>
        <v>110617693.78</v>
      </c>
    </row>
    <row r="51" spans="1:81" ht="27" thickTop="1" x14ac:dyDescent="0.55000000000000004">
      <c r="B51" s="422" t="s">
        <v>7219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</row>
    <row r="52" spans="1:81" x14ac:dyDescent="0.55000000000000004">
      <c r="B52" s="422" t="s">
        <v>7220</v>
      </c>
      <c r="C52" s="4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</row>
    <row r="53" spans="1:81" x14ac:dyDescent="0.55000000000000004">
      <c r="A53" s="46"/>
      <c r="B53" s="356" t="s">
        <v>7221</v>
      </c>
      <c r="C53" s="356"/>
      <c r="D53" s="407"/>
      <c r="E53" s="407"/>
      <c r="F53" s="407"/>
      <c r="G53" s="407"/>
      <c r="H53" s="354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</row>
    <row r="54" spans="1:81" x14ac:dyDescent="0.55000000000000004">
      <c r="A54" s="46"/>
      <c r="B54" s="356" t="s">
        <v>7222</v>
      </c>
      <c r="C54" s="46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</row>
    <row r="55" spans="1:81" x14ac:dyDescent="0.55000000000000004">
      <c r="A55" s="356"/>
      <c r="B55" s="356" t="s">
        <v>7223</v>
      </c>
      <c r="C55" s="72"/>
      <c r="D55" s="407"/>
      <c r="E55" s="407"/>
      <c r="F55" s="407"/>
      <c r="G55" s="407"/>
      <c r="H55" s="46"/>
      <c r="I55" s="407"/>
      <c r="J55" s="407"/>
      <c r="K55" s="407"/>
      <c r="L55" s="507"/>
      <c r="M55" s="407"/>
      <c r="N55" s="407"/>
      <c r="O55" s="407"/>
      <c r="P55" s="507"/>
      <c r="Q55" s="507"/>
      <c r="R55" s="407"/>
      <c r="S55" s="507"/>
      <c r="T55" s="407"/>
      <c r="U55" s="407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</row>
    <row r="56" spans="1:81" x14ac:dyDescent="0.55000000000000004">
      <c r="A56" s="356"/>
      <c r="B56" s="356" t="s">
        <v>7224</v>
      </c>
    </row>
    <row r="57" spans="1:81" x14ac:dyDescent="0.55000000000000004">
      <c r="B57" s="422" t="s">
        <v>7225</v>
      </c>
    </row>
    <row r="58" spans="1:81" x14ac:dyDescent="0.55000000000000004">
      <c r="A58" s="356"/>
      <c r="B58" s="356" t="s">
        <v>7226</v>
      </c>
    </row>
    <row r="59" spans="1:81" x14ac:dyDescent="0.55000000000000004">
      <c r="A59" s="356"/>
      <c r="B59" s="356" t="s">
        <v>7227</v>
      </c>
    </row>
    <row r="60" spans="1:81" x14ac:dyDescent="0.55000000000000004">
      <c r="B60" s="422" t="s">
        <v>7228</v>
      </c>
    </row>
    <row r="61" spans="1:81" x14ac:dyDescent="0.55000000000000004">
      <c r="A61" s="356"/>
      <c r="B61" s="356" t="s">
        <v>7229</v>
      </c>
    </row>
    <row r="62" spans="1:81" x14ac:dyDescent="0.55000000000000004">
      <c r="A62" s="356"/>
      <c r="B62" s="356" t="s">
        <v>7230</v>
      </c>
    </row>
    <row r="63" spans="1:81" x14ac:dyDescent="0.55000000000000004">
      <c r="B63" s="356"/>
    </row>
    <row r="64" spans="1:81" x14ac:dyDescent="0.55000000000000004">
      <c r="B64" s="72" t="s">
        <v>5550</v>
      </c>
    </row>
    <row r="65" spans="2:2" x14ac:dyDescent="0.55000000000000004">
      <c r="B65" s="72" t="s">
        <v>5545</v>
      </c>
    </row>
  </sheetData>
  <mergeCells count="85">
    <mergeCell ref="BF6:BF8"/>
    <mergeCell ref="BG6:BI6"/>
    <mergeCell ref="BJ6:BJ8"/>
    <mergeCell ref="BL6:BL8"/>
    <mergeCell ref="BM6:BO6"/>
    <mergeCell ref="BG7:BG8"/>
    <mergeCell ref="BH7:BH8"/>
    <mergeCell ref="BI7:BI8"/>
    <mergeCell ref="BM7:BM8"/>
    <mergeCell ref="BN7:BN8"/>
    <mergeCell ref="BO7:BO8"/>
    <mergeCell ref="BX5:CC5"/>
    <mergeCell ref="C6:C8"/>
    <mergeCell ref="D6:F6"/>
    <mergeCell ref="G6:G8"/>
    <mergeCell ref="I6:I8"/>
    <mergeCell ref="J6:L6"/>
    <mergeCell ref="D7:E7"/>
    <mergeCell ref="F7:F8"/>
    <mergeCell ref="J7:K7"/>
    <mergeCell ref="L7:L8"/>
    <mergeCell ref="M6:M8"/>
    <mergeCell ref="O6:O8"/>
    <mergeCell ref="P6:R6"/>
    <mergeCell ref="S6:S8"/>
    <mergeCell ref="U6:U8"/>
    <mergeCell ref="P7:Q7"/>
    <mergeCell ref="AA5:AE5"/>
    <mergeCell ref="AZ5:BD5"/>
    <mergeCell ref="BF5:BJ5"/>
    <mergeCell ref="BL5:BP5"/>
    <mergeCell ref="BR5:BV5"/>
    <mergeCell ref="AG5:AL5"/>
    <mergeCell ref="AN5:AR5"/>
    <mergeCell ref="AT5:AX5"/>
    <mergeCell ref="AG6:AG8"/>
    <mergeCell ref="AH6:AK6"/>
    <mergeCell ref="AL6:AL8"/>
    <mergeCell ref="AN6:AN8"/>
    <mergeCell ref="AO6:AQ6"/>
    <mergeCell ref="AH7:AJ7"/>
    <mergeCell ref="AK7:AK8"/>
    <mergeCell ref="AO7:AP7"/>
    <mergeCell ref="AQ7:AQ8"/>
    <mergeCell ref="BY6:CB6"/>
    <mergeCell ref="CC6:CC8"/>
    <mergeCell ref="BP6:BP8"/>
    <mergeCell ref="BR6:BR8"/>
    <mergeCell ref="BS7:BS8"/>
    <mergeCell ref="BT7:BT8"/>
    <mergeCell ref="BU7:BU8"/>
    <mergeCell ref="BY7:BY8"/>
    <mergeCell ref="BZ7:BZ8"/>
    <mergeCell ref="CA7:CA8"/>
    <mergeCell ref="CB7:CB8"/>
    <mergeCell ref="BS6:BU6"/>
    <mergeCell ref="BV6:BV8"/>
    <mergeCell ref="BX6:BX8"/>
    <mergeCell ref="AR6:AR8"/>
    <mergeCell ref="AT6:AT8"/>
    <mergeCell ref="AU6:AW6"/>
    <mergeCell ref="AX6:AX8"/>
    <mergeCell ref="AZ6:AZ8"/>
    <mergeCell ref="BA6:BC6"/>
    <mergeCell ref="BD6:BD8"/>
    <mergeCell ref="AU7:AV7"/>
    <mergeCell ref="AW7:AW8"/>
    <mergeCell ref="BA7:BB7"/>
    <mergeCell ref="BC7:BC8"/>
    <mergeCell ref="AA6:AA8"/>
    <mergeCell ref="AB6:AD6"/>
    <mergeCell ref="AB7:AC7"/>
    <mergeCell ref="AD7:AD8"/>
    <mergeCell ref="AE6:AE8"/>
    <mergeCell ref="V6:X6"/>
    <mergeCell ref="V7:W7"/>
    <mergeCell ref="X7:X8"/>
    <mergeCell ref="A5:A8"/>
    <mergeCell ref="B5:B8"/>
    <mergeCell ref="C5:G5"/>
    <mergeCell ref="I5:M5"/>
    <mergeCell ref="O5:S5"/>
    <mergeCell ref="U5:Y5"/>
    <mergeCell ref="R7:R8"/>
    <mergeCell ref="Y6:Y8"/>
  </mergeCells>
  <pageMargins left="0.23622047244094491" right="0.15748031496062992" top="0.74803149606299213" bottom="0.39370078740157483" header="0.31496062992125984" footer="0.31496062992125984"/>
  <pageSetup paperSize="9" scale="55" orientation="landscape" r:id="rId1"/>
  <rowBreaks count="1" manualBreakCount="1">
    <brk id="49" max="84" man="1"/>
  </rowBreaks>
  <colBreaks count="3" manualBreakCount="3">
    <brk id="14" max="48" man="1"/>
    <brk id="31" max="48" man="1"/>
    <brk id="47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513"/>
  <sheetViews>
    <sheetView topLeftCell="A479" zoomScale="80" zoomScaleNormal="80" workbookViewId="0">
      <selection activeCell="D483" sqref="D48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8.5" style="183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8.5" style="183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8.5" style="183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8.5" style="183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8.5" style="183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8.5" style="183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8.5" style="183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8.5" style="183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8.5" style="183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8.5" style="183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8.5" style="183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8.5" style="183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8.5" style="183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8.5" style="183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8.5" style="183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8.5" style="183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8.5" style="183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8.5" style="183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8.5" style="183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8.5" style="183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8.5" style="183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8.5" style="183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8.5" style="183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8.5" style="183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8.5" style="183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8.5" style="183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8.5" style="183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8.5" style="183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8.5" style="183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8.5" style="183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8.5" style="183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8.5" style="183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8.5" style="183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8.5" style="183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8.5" style="183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8.5" style="183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8.5" style="183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8.5" style="183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8.5" style="183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8.5" style="183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8.5" style="183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8.5" style="183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8.5" style="183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8.5" style="183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8.5" style="183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8.5" style="183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8.5" style="183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8.5" style="183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8.5" style="183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8.5" style="183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8.5" style="183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8.5" style="183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8.5" style="183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8.5" style="183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8.5" style="183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8.5" style="183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8.5" style="183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8.5" style="183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8.5" style="183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8.5" style="183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8.5" style="183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8.5" style="183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8.5" style="183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92" t="s">
        <v>93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</row>
    <row r="2" spans="1:13" s="85" customFormat="1" ht="26.25" x14ac:dyDescent="0.55000000000000004">
      <c r="A2" s="1092" t="s">
        <v>4074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</row>
    <row r="3" spans="1:13" s="85" customFormat="1" ht="26.25" x14ac:dyDescent="0.55000000000000004">
      <c r="A3" s="1093" t="s">
        <v>7477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</row>
    <row r="4" spans="1:13" s="86" customFormat="1" ht="23.25" customHeight="1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100</v>
      </c>
      <c r="G4" s="1116"/>
      <c r="H4" s="1116"/>
      <c r="I4" s="1116"/>
      <c r="J4" s="1117"/>
      <c r="K4" s="1118" t="s">
        <v>3407</v>
      </c>
      <c r="L4" s="453" t="s">
        <v>2039</v>
      </c>
      <c r="M4" s="85"/>
    </row>
    <row r="5" spans="1:13" s="86" customFormat="1" ht="21" customHeight="1" x14ac:dyDescent="0.2">
      <c r="A5" s="1096"/>
      <c r="B5" s="1097"/>
      <c r="C5" s="1101"/>
      <c r="D5" s="1104"/>
      <c r="E5" s="1107"/>
      <c r="F5" s="1109" t="s">
        <v>5471</v>
      </c>
      <c r="G5" s="1110"/>
      <c r="H5" s="1113" t="s">
        <v>3415</v>
      </c>
      <c r="I5" s="1113" t="s">
        <v>7231</v>
      </c>
      <c r="J5" s="1121" t="s">
        <v>3413</v>
      </c>
      <c r="K5" s="1119"/>
      <c r="L5" s="1090" t="s">
        <v>3412</v>
      </c>
      <c r="M5" s="418"/>
    </row>
    <row r="6" spans="1:13" s="86" customFormat="1" ht="21" customHeight="1" x14ac:dyDescent="0.2">
      <c r="A6" s="1096"/>
      <c r="B6" s="1097"/>
      <c r="C6" s="1101"/>
      <c r="D6" s="1104"/>
      <c r="E6" s="1107"/>
      <c r="F6" s="1111"/>
      <c r="G6" s="1112"/>
      <c r="H6" s="1114"/>
      <c r="I6" s="1114"/>
      <c r="J6" s="1122"/>
      <c r="K6" s="1119"/>
      <c r="L6" s="1090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229" customFormat="1" ht="105" x14ac:dyDescent="0.2">
      <c r="A8" s="225"/>
      <c r="B8" s="225" t="s">
        <v>6677</v>
      </c>
      <c r="C8" s="225" t="s">
        <v>6678</v>
      </c>
      <c r="D8" s="336" t="s">
        <v>6679</v>
      </c>
      <c r="E8" s="862">
        <v>30000</v>
      </c>
      <c r="F8" s="227">
        <v>0.1</v>
      </c>
      <c r="G8" s="960">
        <f>+E8*F8</f>
        <v>3000</v>
      </c>
      <c r="H8" s="862">
        <f>+G8*0.5</f>
        <v>1500</v>
      </c>
      <c r="I8" s="862">
        <f t="shared" ref="I8:I21" si="0">+G8*0.5</f>
        <v>1500</v>
      </c>
      <c r="J8" s="862"/>
      <c r="K8" s="862">
        <f t="shared" ref="K8:K17" si="1">SUM(H8+I8)</f>
        <v>3000</v>
      </c>
      <c r="L8" s="862">
        <f t="shared" ref="L8:L23" si="2">+E8-K8</f>
        <v>27000</v>
      </c>
    </row>
    <row r="9" spans="1:13" s="229" customFormat="1" ht="84" x14ac:dyDescent="0.2">
      <c r="A9" s="225"/>
      <c r="B9" s="225" t="s">
        <v>6680</v>
      </c>
      <c r="C9" s="225" t="s">
        <v>6681</v>
      </c>
      <c r="D9" s="336" t="s">
        <v>6682</v>
      </c>
      <c r="E9" s="862">
        <v>450000</v>
      </c>
      <c r="F9" s="227">
        <v>0.1</v>
      </c>
      <c r="G9" s="960">
        <f t="shared" ref="G9:G22" si="3">+E9*F9</f>
        <v>45000</v>
      </c>
      <c r="H9" s="862">
        <f t="shared" ref="H9:H21" si="4">+G9*0.5</f>
        <v>22500</v>
      </c>
      <c r="I9" s="862">
        <f t="shared" si="0"/>
        <v>22500</v>
      </c>
      <c r="J9" s="862"/>
      <c r="K9" s="862">
        <f t="shared" si="1"/>
        <v>45000</v>
      </c>
      <c r="L9" s="862">
        <f t="shared" si="2"/>
        <v>405000</v>
      </c>
    </row>
    <row r="10" spans="1:13" s="229" customFormat="1" ht="84" x14ac:dyDescent="0.2">
      <c r="A10" s="225"/>
      <c r="B10" s="225" t="s">
        <v>6866</v>
      </c>
      <c r="C10" s="225" t="s">
        <v>6867</v>
      </c>
      <c r="D10" s="336" t="s">
        <v>6868</v>
      </c>
      <c r="E10" s="862">
        <v>27000</v>
      </c>
      <c r="F10" s="227">
        <v>0.1</v>
      </c>
      <c r="G10" s="960">
        <f t="shared" si="3"/>
        <v>2700</v>
      </c>
      <c r="H10" s="862">
        <f t="shared" si="4"/>
        <v>1350</v>
      </c>
      <c r="I10" s="862">
        <f t="shared" si="0"/>
        <v>1350</v>
      </c>
      <c r="J10" s="862"/>
      <c r="K10" s="862">
        <f t="shared" si="1"/>
        <v>2700</v>
      </c>
      <c r="L10" s="862">
        <f t="shared" si="2"/>
        <v>24300</v>
      </c>
    </row>
    <row r="11" spans="1:13" s="229" customFormat="1" ht="105" x14ac:dyDescent="0.2">
      <c r="A11" s="225"/>
      <c r="B11" s="225" t="s">
        <v>6920</v>
      </c>
      <c r="C11" s="225" t="s">
        <v>6921</v>
      </c>
      <c r="D11" s="336" t="s">
        <v>6922</v>
      </c>
      <c r="E11" s="862">
        <v>73500</v>
      </c>
      <c r="F11" s="227">
        <v>0.1</v>
      </c>
      <c r="G11" s="960">
        <f>+E11*F11</f>
        <v>7350</v>
      </c>
      <c r="H11" s="862">
        <f>+G11*0.5</f>
        <v>3675</v>
      </c>
      <c r="I11" s="862">
        <f>+G11*0.5</f>
        <v>3675</v>
      </c>
      <c r="J11" s="862"/>
      <c r="K11" s="862">
        <v>7350</v>
      </c>
      <c r="L11" s="862">
        <v>66150</v>
      </c>
      <c r="M11" s="718" t="s">
        <v>1216</v>
      </c>
    </row>
    <row r="12" spans="1:13" s="229" customFormat="1" ht="63" x14ac:dyDescent="0.2">
      <c r="A12" s="225"/>
      <c r="B12" s="225" t="s">
        <v>6920</v>
      </c>
      <c r="C12" s="225" t="s">
        <v>6923</v>
      </c>
      <c r="D12" s="336" t="s">
        <v>6924</v>
      </c>
      <c r="E12" s="862">
        <v>32000</v>
      </c>
      <c r="F12" s="227">
        <v>0.1</v>
      </c>
      <c r="G12" s="960">
        <f>+E12*F12</f>
        <v>3200</v>
      </c>
      <c r="H12" s="862">
        <f>+G12*0.5</f>
        <v>1600</v>
      </c>
      <c r="I12" s="862">
        <f>+G12*0.5</f>
        <v>1600</v>
      </c>
      <c r="J12" s="862"/>
      <c r="K12" s="862">
        <v>3200</v>
      </c>
      <c r="L12" s="862">
        <v>28800</v>
      </c>
      <c r="M12" s="718" t="s">
        <v>1216</v>
      </c>
    </row>
    <row r="13" spans="1:13" s="188" customFormat="1" ht="126" x14ac:dyDescent="0.2">
      <c r="A13" s="225"/>
      <c r="B13" s="225" t="s">
        <v>6992</v>
      </c>
      <c r="C13" s="225" t="s">
        <v>6993</v>
      </c>
      <c r="D13" s="336" t="s">
        <v>6994</v>
      </c>
      <c r="E13" s="862">
        <v>60000</v>
      </c>
      <c r="F13" s="227">
        <v>0.1</v>
      </c>
      <c r="G13" s="960">
        <f t="shared" si="3"/>
        <v>6000</v>
      </c>
      <c r="H13" s="862">
        <f t="shared" si="4"/>
        <v>3000</v>
      </c>
      <c r="I13" s="862">
        <f t="shared" si="0"/>
        <v>3000</v>
      </c>
      <c r="J13" s="862"/>
      <c r="K13" s="862">
        <f t="shared" si="1"/>
        <v>6000</v>
      </c>
      <c r="L13" s="862">
        <f t="shared" si="2"/>
        <v>54000</v>
      </c>
    </row>
    <row r="14" spans="1:13" s="188" customFormat="1" ht="126" x14ac:dyDescent="0.2">
      <c r="A14" s="225"/>
      <c r="B14" s="225" t="s">
        <v>6995</v>
      </c>
      <c r="C14" s="225" t="s">
        <v>6996</v>
      </c>
      <c r="D14" s="336" t="s">
        <v>6997</v>
      </c>
      <c r="E14" s="862">
        <v>55500</v>
      </c>
      <c r="F14" s="227">
        <v>0.1</v>
      </c>
      <c r="G14" s="960">
        <f t="shared" si="3"/>
        <v>5550</v>
      </c>
      <c r="H14" s="862">
        <f t="shared" si="4"/>
        <v>2775</v>
      </c>
      <c r="I14" s="862">
        <f t="shared" si="0"/>
        <v>2775</v>
      </c>
      <c r="J14" s="862"/>
      <c r="K14" s="862">
        <f t="shared" si="1"/>
        <v>5550</v>
      </c>
      <c r="L14" s="862">
        <f t="shared" si="2"/>
        <v>49950</v>
      </c>
    </row>
    <row r="15" spans="1:13" s="904" customFormat="1" ht="126" x14ac:dyDescent="0.2">
      <c r="A15" s="225"/>
      <c r="B15" s="225" t="s">
        <v>7082</v>
      </c>
      <c r="C15" s="225" t="s">
        <v>7083</v>
      </c>
      <c r="D15" s="336" t="s">
        <v>7084</v>
      </c>
      <c r="E15" s="862">
        <v>45000</v>
      </c>
      <c r="F15" s="227">
        <v>0.1</v>
      </c>
      <c r="G15" s="960">
        <f t="shared" si="3"/>
        <v>4500</v>
      </c>
      <c r="H15" s="862">
        <f t="shared" si="4"/>
        <v>2250</v>
      </c>
      <c r="I15" s="862">
        <f t="shared" si="0"/>
        <v>2250</v>
      </c>
      <c r="J15" s="862"/>
      <c r="K15" s="862">
        <f t="shared" si="1"/>
        <v>4500</v>
      </c>
      <c r="L15" s="862">
        <f t="shared" si="2"/>
        <v>40500</v>
      </c>
    </row>
    <row r="16" spans="1:13" s="904" customFormat="1" ht="105" x14ac:dyDescent="0.2">
      <c r="A16" s="225"/>
      <c r="B16" s="225" t="s">
        <v>7082</v>
      </c>
      <c r="C16" s="225" t="s">
        <v>7085</v>
      </c>
      <c r="D16" s="336" t="s">
        <v>7086</v>
      </c>
      <c r="E16" s="862">
        <v>31500</v>
      </c>
      <c r="F16" s="227">
        <v>0.1</v>
      </c>
      <c r="G16" s="960">
        <f t="shared" si="3"/>
        <v>3150</v>
      </c>
      <c r="H16" s="862">
        <f t="shared" si="4"/>
        <v>1575</v>
      </c>
      <c r="I16" s="862">
        <f t="shared" si="0"/>
        <v>1575</v>
      </c>
      <c r="J16" s="862"/>
      <c r="K16" s="862">
        <f t="shared" si="1"/>
        <v>3150</v>
      </c>
      <c r="L16" s="862">
        <f t="shared" si="2"/>
        <v>28350</v>
      </c>
    </row>
    <row r="17" spans="1:13" s="904" customFormat="1" ht="84" x14ac:dyDescent="0.2">
      <c r="A17" s="225"/>
      <c r="B17" s="225" t="s">
        <v>7087</v>
      </c>
      <c r="C17" s="225" t="s">
        <v>7088</v>
      </c>
      <c r="D17" s="336" t="s">
        <v>7089</v>
      </c>
      <c r="E17" s="862">
        <v>26000</v>
      </c>
      <c r="F17" s="227">
        <v>0.1</v>
      </c>
      <c r="G17" s="960">
        <f t="shared" si="3"/>
        <v>2600</v>
      </c>
      <c r="H17" s="862">
        <f t="shared" si="4"/>
        <v>1300</v>
      </c>
      <c r="I17" s="862">
        <f t="shared" si="0"/>
        <v>1300</v>
      </c>
      <c r="J17" s="862"/>
      <c r="K17" s="862">
        <f t="shared" si="1"/>
        <v>2600</v>
      </c>
      <c r="L17" s="862">
        <f t="shared" si="2"/>
        <v>23400</v>
      </c>
    </row>
    <row r="18" spans="1:13" s="904" customFormat="1" ht="105" x14ac:dyDescent="0.2">
      <c r="A18" s="669"/>
      <c r="B18" s="225" t="s">
        <v>7232</v>
      </c>
      <c r="C18" s="225" t="s">
        <v>7233</v>
      </c>
      <c r="D18" s="336" t="s">
        <v>7234</v>
      </c>
      <c r="E18" s="862">
        <v>112500</v>
      </c>
      <c r="F18" s="227">
        <v>0.1</v>
      </c>
      <c r="G18" s="960">
        <f t="shared" si="3"/>
        <v>11250</v>
      </c>
      <c r="H18" s="862">
        <f t="shared" si="4"/>
        <v>5625</v>
      </c>
      <c r="I18" s="862">
        <f t="shared" si="0"/>
        <v>5625</v>
      </c>
      <c r="J18" s="862"/>
      <c r="K18" s="862">
        <f t="shared" ref="K18:K26" si="5">SUM(H18+I18+J18)</f>
        <v>11250</v>
      </c>
      <c r="L18" s="862">
        <f t="shared" si="2"/>
        <v>101250</v>
      </c>
    </row>
    <row r="19" spans="1:13" s="904" customFormat="1" ht="147" x14ac:dyDescent="0.2">
      <c r="A19" s="669"/>
      <c r="B19" s="225" t="s">
        <v>7235</v>
      </c>
      <c r="C19" s="225" t="s">
        <v>7236</v>
      </c>
      <c r="D19" s="336" t="s">
        <v>7237</v>
      </c>
      <c r="E19" s="862">
        <v>111600</v>
      </c>
      <c r="F19" s="227">
        <v>0.1</v>
      </c>
      <c r="G19" s="960">
        <f t="shared" si="3"/>
        <v>11160</v>
      </c>
      <c r="H19" s="862">
        <f t="shared" si="4"/>
        <v>5580</v>
      </c>
      <c r="I19" s="862">
        <f t="shared" si="0"/>
        <v>5580</v>
      </c>
      <c r="J19" s="862"/>
      <c r="K19" s="862">
        <f t="shared" si="5"/>
        <v>11160</v>
      </c>
      <c r="L19" s="862">
        <f t="shared" si="2"/>
        <v>100440</v>
      </c>
    </row>
    <row r="20" spans="1:13" s="904" customFormat="1" ht="84" x14ac:dyDescent="0.2">
      <c r="A20" s="669"/>
      <c r="B20" s="225" t="s">
        <v>7238</v>
      </c>
      <c r="C20" s="225" t="s">
        <v>7239</v>
      </c>
      <c r="D20" s="336" t="s">
        <v>7240</v>
      </c>
      <c r="E20" s="862">
        <v>21200</v>
      </c>
      <c r="F20" s="227">
        <v>0.1</v>
      </c>
      <c r="G20" s="960">
        <f t="shared" si="3"/>
        <v>2120</v>
      </c>
      <c r="H20" s="862">
        <f t="shared" si="4"/>
        <v>1060</v>
      </c>
      <c r="I20" s="862">
        <f t="shared" si="0"/>
        <v>1060</v>
      </c>
      <c r="J20" s="862"/>
      <c r="K20" s="862">
        <f t="shared" si="5"/>
        <v>2120</v>
      </c>
      <c r="L20" s="862">
        <f t="shared" si="2"/>
        <v>19080</v>
      </c>
    </row>
    <row r="21" spans="1:13" s="904" customFormat="1" ht="84" x14ac:dyDescent="0.2">
      <c r="A21" s="669"/>
      <c r="B21" s="225" t="s">
        <v>7241</v>
      </c>
      <c r="C21" s="225" t="s">
        <v>7242</v>
      </c>
      <c r="D21" s="336" t="s">
        <v>7243</v>
      </c>
      <c r="E21" s="862">
        <v>10500</v>
      </c>
      <c r="F21" s="227">
        <v>0.1</v>
      </c>
      <c r="G21" s="960">
        <f t="shared" si="3"/>
        <v>1050</v>
      </c>
      <c r="H21" s="862">
        <f t="shared" si="4"/>
        <v>525</v>
      </c>
      <c r="I21" s="862">
        <f t="shared" si="0"/>
        <v>525</v>
      </c>
      <c r="J21" s="862"/>
      <c r="K21" s="862">
        <f t="shared" si="5"/>
        <v>1050</v>
      </c>
      <c r="L21" s="862">
        <f t="shared" si="2"/>
        <v>9450</v>
      </c>
    </row>
    <row r="22" spans="1:13" s="904" customFormat="1" ht="84" x14ac:dyDescent="0.2">
      <c r="A22" s="669"/>
      <c r="B22" s="225" t="s">
        <v>7334</v>
      </c>
      <c r="C22" s="225" t="s">
        <v>7335</v>
      </c>
      <c r="D22" s="336" t="s">
        <v>7336</v>
      </c>
      <c r="E22" s="862">
        <v>14250</v>
      </c>
      <c r="F22" s="227">
        <v>0.1</v>
      </c>
      <c r="G22" s="960">
        <f t="shared" si="3"/>
        <v>1425</v>
      </c>
      <c r="H22" s="862">
        <f t="shared" ref="H22:H28" si="6">G22*0.5</f>
        <v>712.5</v>
      </c>
      <c r="I22" s="862">
        <f t="shared" ref="I22:I28" si="7">G22*0.5</f>
        <v>712.5</v>
      </c>
      <c r="J22" s="231"/>
      <c r="K22" s="862">
        <f t="shared" si="5"/>
        <v>1425</v>
      </c>
      <c r="L22" s="862">
        <f t="shared" si="2"/>
        <v>12825</v>
      </c>
    </row>
    <row r="23" spans="1:13" s="904" customFormat="1" ht="105" x14ac:dyDescent="0.2">
      <c r="A23" s="669"/>
      <c r="B23" s="225" t="s">
        <v>7337</v>
      </c>
      <c r="C23" s="225" t="s">
        <v>7338</v>
      </c>
      <c r="D23" s="336" t="s">
        <v>7339</v>
      </c>
      <c r="E23" s="862">
        <v>4550000</v>
      </c>
      <c r="F23" s="227"/>
      <c r="G23" s="961">
        <f>IF(E23&lt;=500000,E23*10%,IF(E23&lt;=1000000,500000*10% + (E23-500000)*9%,IF(E23&lt;=5000000,500000*10% + 500000*9% + (E23-1000000)*8%,500000*10% + 500000*9% + 4000000*8% + (E23-5000000)*7%)))</f>
        <v>379000</v>
      </c>
      <c r="H23" s="862">
        <f t="shared" si="6"/>
        <v>189500</v>
      </c>
      <c r="I23" s="862">
        <f t="shared" si="7"/>
        <v>189500</v>
      </c>
      <c r="J23" s="231"/>
      <c r="K23" s="862">
        <f t="shared" si="5"/>
        <v>379000</v>
      </c>
      <c r="L23" s="862">
        <f t="shared" si="2"/>
        <v>4171000</v>
      </c>
    </row>
    <row r="24" spans="1:13" s="904" customFormat="1" ht="21" x14ac:dyDescent="0.2">
      <c r="A24" s="669"/>
      <c r="B24" s="225"/>
      <c r="C24" s="225"/>
      <c r="D24" s="336"/>
      <c r="E24" s="862"/>
      <c r="F24" s="227">
        <v>0.1</v>
      </c>
      <c r="G24" s="962">
        <f>500000*F24</f>
        <v>50000</v>
      </c>
      <c r="H24" s="963">
        <f t="shared" si="6"/>
        <v>25000</v>
      </c>
      <c r="I24" s="963">
        <f t="shared" si="7"/>
        <v>25000</v>
      </c>
      <c r="J24" s="231"/>
      <c r="K24" s="963">
        <f t="shared" si="5"/>
        <v>50000</v>
      </c>
      <c r="L24" s="862"/>
    </row>
    <row r="25" spans="1:13" s="904" customFormat="1" ht="21" x14ac:dyDescent="0.2">
      <c r="A25" s="669"/>
      <c r="B25" s="225"/>
      <c r="C25" s="225"/>
      <c r="D25" s="336"/>
      <c r="E25" s="862"/>
      <c r="F25" s="227">
        <v>0.09</v>
      </c>
      <c r="G25" s="962">
        <f>500000*F25</f>
        <v>45000</v>
      </c>
      <c r="H25" s="963">
        <f t="shared" si="6"/>
        <v>22500</v>
      </c>
      <c r="I25" s="963">
        <f t="shared" si="7"/>
        <v>22500</v>
      </c>
      <c r="J25" s="231"/>
      <c r="K25" s="963">
        <f t="shared" si="5"/>
        <v>45000</v>
      </c>
      <c r="L25" s="862"/>
    </row>
    <row r="26" spans="1:13" s="904" customFormat="1" ht="21" x14ac:dyDescent="0.2">
      <c r="A26" s="669"/>
      <c r="B26" s="225"/>
      <c r="C26" s="225"/>
      <c r="D26" s="336"/>
      <c r="E26" s="862"/>
      <c r="F26" s="227">
        <v>0.08</v>
      </c>
      <c r="G26" s="962">
        <f>3550000*F26</f>
        <v>284000</v>
      </c>
      <c r="H26" s="963">
        <f t="shared" si="6"/>
        <v>142000</v>
      </c>
      <c r="I26" s="963">
        <f t="shared" si="7"/>
        <v>142000</v>
      </c>
      <c r="J26" s="231"/>
      <c r="K26" s="963">
        <f t="shared" si="5"/>
        <v>284000</v>
      </c>
      <c r="L26" s="862"/>
    </row>
    <row r="27" spans="1:13" s="904" customFormat="1" ht="105" x14ac:dyDescent="0.2">
      <c r="A27" s="669"/>
      <c r="B27" s="225" t="s">
        <v>7478</v>
      </c>
      <c r="C27" s="225" t="s">
        <v>7479</v>
      </c>
      <c r="D27" s="336" t="s">
        <v>7480</v>
      </c>
      <c r="E27" s="862">
        <v>99000</v>
      </c>
      <c r="F27" s="227">
        <v>0.1</v>
      </c>
      <c r="G27" s="960">
        <f>+E27*F27</f>
        <v>9900</v>
      </c>
      <c r="H27" s="862">
        <f t="shared" si="6"/>
        <v>4950</v>
      </c>
      <c r="I27" s="862">
        <f t="shared" si="7"/>
        <v>4950</v>
      </c>
      <c r="J27" s="231"/>
      <c r="K27" s="862">
        <f>SUM(H27+I27+J27)</f>
        <v>9900</v>
      </c>
      <c r="L27" s="862">
        <f>+E27-K27</f>
        <v>89100</v>
      </c>
    </row>
    <row r="28" spans="1:13" s="904" customFormat="1" ht="84" x14ac:dyDescent="0.2">
      <c r="A28" s="669"/>
      <c r="B28" s="225" t="s">
        <v>7478</v>
      </c>
      <c r="C28" s="225" t="s">
        <v>7481</v>
      </c>
      <c r="D28" s="336" t="s">
        <v>7482</v>
      </c>
      <c r="E28" s="862">
        <v>22000</v>
      </c>
      <c r="F28" s="227">
        <v>0.1</v>
      </c>
      <c r="G28" s="960">
        <f>+E28*F28</f>
        <v>2200</v>
      </c>
      <c r="H28" s="862">
        <f t="shared" si="6"/>
        <v>1100</v>
      </c>
      <c r="I28" s="862">
        <f t="shared" si="7"/>
        <v>1100</v>
      </c>
      <c r="J28" s="231"/>
      <c r="K28" s="862">
        <f>SUM(H28+I28+J28)</f>
        <v>2200</v>
      </c>
      <c r="L28" s="862">
        <f>+E28-K28</f>
        <v>19800</v>
      </c>
    </row>
    <row r="29" spans="1:13" s="229" customFormat="1" ht="21" x14ac:dyDescent="0.2">
      <c r="A29" s="225"/>
      <c r="B29" s="225"/>
      <c r="C29" s="847"/>
      <c r="D29" s="336"/>
      <c r="E29" s="231"/>
      <c r="F29" s="227"/>
      <c r="G29" s="960"/>
      <c r="H29" s="231"/>
      <c r="I29" s="231"/>
      <c r="J29" s="231"/>
      <c r="K29" s="231"/>
      <c r="L29" s="231"/>
    </row>
    <row r="30" spans="1:13" s="688" customFormat="1" ht="21.75" x14ac:dyDescent="0.2">
      <c r="A30" s="1084" t="s">
        <v>1716</v>
      </c>
      <c r="B30" s="1085"/>
      <c r="C30" s="1085"/>
      <c r="D30" s="1086"/>
      <c r="E30" s="686">
        <f>SUM(E8:E23,E27:E28)</f>
        <v>5771550</v>
      </c>
      <c r="F30" s="686"/>
      <c r="G30" s="686">
        <f t="shared" ref="G30:L30" si="8">SUM(G8:G23,G27:G28)</f>
        <v>501155</v>
      </c>
      <c r="H30" s="686">
        <f t="shared" si="8"/>
        <v>250577.5</v>
      </c>
      <c r="I30" s="686">
        <f t="shared" si="8"/>
        <v>250577.5</v>
      </c>
      <c r="J30" s="686">
        <f t="shared" si="8"/>
        <v>0</v>
      </c>
      <c r="K30" s="686">
        <f t="shared" si="8"/>
        <v>501155</v>
      </c>
      <c r="L30" s="686">
        <f t="shared" si="8"/>
        <v>5270395</v>
      </c>
      <c r="M30" s="912"/>
    </row>
    <row r="31" spans="1:13" s="447" customFormat="1" ht="23.25" x14ac:dyDescent="0.2">
      <c r="A31" s="778" t="s">
        <v>185</v>
      </c>
      <c r="B31" s="778"/>
      <c r="C31" s="846"/>
      <c r="D31" s="814"/>
      <c r="E31" s="779"/>
      <c r="F31" s="942"/>
      <c r="G31" s="959"/>
      <c r="H31" s="781"/>
      <c r="I31" s="781"/>
      <c r="J31" s="781"/>
      <c r="K31" s="781"/>
      <c r="L31" s="781"/>
      <c r="M31" s="913"/>
    </row>
    <row r="32" spans="1:13" s="229" customFormat="1" ht="126" x14ac:dyDescent="0.2">
      <c r="A32" s="225"/>
      <c r="B32" s="225" t="s">
        <v>6869</v>
      </c>
      <c r="C32" s="847" t="s">
        <v>6870</v>
      </c>
      <c r="D32" s="336" t="s">
        <v>6871</v>
      </c>
      <c r="E32" s="787">
        <v>59900</v>
      </c>
      <c r="F32" s="227">
        <v>0.1</v>
      </c>
      <c r="G32" s="960">
        <f>+E32*F32</f>
        <v>5990</v>
      </c>
      <c r="H32" s="862">
        <f>+G32*0.5</f>
        <v>2995</v>
      </c>
      <c r="I32" s="862">
        <f>+G32*0.5</f>
        <v>2995</v>
      </c>
      <c r="J32" s="231"/>
      <c r="K32" s="231">
        <v>5990</v>
      </c>
      <c r="L32" s="231">
        <v>53910</v>
      </c>
    </row>
    <row r="33" spans="1:13" s="229" customFormat="1" ht="21" x14ac:dyDescent="0.2">
      <c r="A33" s="225"/>
      <c r="B33" s="225"/>
      <c r="C33" s="847"/>
      <c r="D33" s="336"/>
      <c r="E33" s="231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84" t="s">
        <v>1282</v>
      </c>
      <c r="B34" s="1085"/>
      <c r="C34" s="1085"/>
      <c r="D34" s="1086"/>
      <c r="E34" s="686">
        <f>SUM(E32:E33)</f>
        <v>59900</v>
      </c>
      <c r="F34" s="686"/>
      <c r="G34" s="686">
        <f t="shared" ref="G34:L34" si="9">SUM(G32:G33)</f>
        <v>5990</v>
      </c>
      <c r="H34" s="686">
        <f t="shared" si="9"/>
        <v>2995</v>
      </c>
      <c r="I34" s="686">
        <f t="shared" si="9"/>
        <v>2995</v>
      </c>
      <c r="J34" s="686">
        <f t="shared" si="9"/>
        <v>0</v>
      </c>
      <c r="K34" s="686">
        <f t="shared" si="9"/>
        <v>5990</v>
      </c>
      <c r="L34" s="686">
        <f t="shared" si="9"/>
        <v>53910</v>
      </c>
      <c r="M34" s="912"/>
    </row>
    <row r="35" spans="1:13" s="447" customFormat="1" ht="23.25" x14ac:dyDescent="0.2">
      <c r="A35" s="778" t="s">
        <v>205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188" customFormat="1" ht="126" x14ac:dyDescent="0.2">
      <c r="A36" s="225"/>
      <c r="B36" s="225" t="s">
        <v>6995</v>
      </c>
      <c r="C36" s="225" t="s">
        <v>6998</v>
      </c>
      <c r="D36" s="336" t="s">
        <v>6999</v>
      </c>
      <c r="E36" s="862">
        <v>356000</v>
      </c>
      <c r="F36" s="227">
        <v>0.1</v>
      </c>
      <c r="G36" s="960">
        <f>+E36*F36</f>
        <v>35600</v>
      </c>
      <c r="H36" s="862">
        <f>+G36*0.5</f>
        <v>17800</v>
      </c>
      <c r="I36" s="862">
        <f>+G36*0.5</f>
        <v>17800</v>
      </c>
      <c r="J36" s="862"/>
      <c r="K36" s="862">
        <f>SUM(H36+I36)</f>
        <v>35600</v>
      </c>
      <c r="L36" s="862">
        <f>+E36-K36</f>
        <v>320400</v>
      </c>
    </row>
    <row r="37" spans="1:13" s="188" customFormat="1" ht="126" x14ac:dyDescent="0.2">
      <c r="A37" s="225"/>
      <c r="B37" s="225" t="s">
        <v>7000</v>
      </c>
      <c r="C37" s="225" t="s">
        <v>7001</v>
      </c>
      <c r="D37" s="336" t="s">
        <v>7002</v>
      </c>
      <c r="E37" s="862">
        <v>64000</v>
      </c>
      <c r="F37" s="227">
        <v>0.1</v>
      </c>
      <c r="G37" s="960">
        <f>+E37*F37</f>
        <v>6400</v>
      </c>
      <c r="H37" s="862">
        <f>+G37*0.5</f>
        <v>3200</v>
      </c>
      <c r="I37" s="862">
        <f>+G37*0.5</f>
        <v>3200</v>
      </c>
      <c r="J37" s="862"/>
      <c r="K37" s="862">
        <f>SUM(H37+I37)</f>
        <v>6400</v>
      </c>
      <c r="L37" s="862">
        <f>+E37-K37</f>
        <v>57600</v>
      </c>
    </row>
    <row r="38" spans="1:13" s="232" customFormat="1" ht="21" x14ac:dyDescent="0.2">
      <c r="A38" s="225"/>
      <c r="B38" s="225"/>
      <c r="C38" s="847"/>
      <c r="D38" s="336"/>
      <c r="E38" s="231"/>
      <c r="F38" s="222"/>
      <c r="G38" s="964"/>
      <c r="H38" s="231"/>
      <c r="I38" s="231"/>
      <c r="J38" s="231"/>
      <c r="K38" s="231"/>
      <c r="L38" s="231"/>
      <c r="M38" s="914"/>
    </row>
    <row r="39" spans="1:13" s="688" customFormat="1" ht="21.75" x14ac:dyDescent="0.2">
      <c r="A39" s="1084" t="s">
        <v>1734</v>
      </c>
      <c r="B39" s="1085"/>
      <c r="C39" s="1085"/>
      <c r="D39" s="1086"/>
      <c r="E39" s="694">
        <f>SUM(E36:E38)</f>
        <v>420000</v>
      </c>
      <c r="F39" s="694"/>
      <c r="G39" s="694">
        <f t="shared" ref="G39:L39" si="10">SUM(G36:G38)</f>
        <v>42000</v>
      </c>
      <c r="H39" s="694">
        <f t="shared" si="10"/>
        <v>21000</v>
      </c>
      <c r="I39" s="694">
        <f t="shared" si="10"/>
        <v>21000</v>
      </c>
      <c r="J39" s="694">
        <f t="shared" si="10"/>
        <v>0</v>
      </c>
      <c r="K39" s="694">
        <f t="shared" si="10"/>
        <v>42000</v>
      </c>
      <c r="L39" s="694">
        <f t="shared" si="10"/>
        <v>378000</v>
      </c>
      <c r="M39" s="912"/>
    </row>
    <row r="40" spans="1:13" s="447" customFormat="1" ht="23.25" x14ac:dyDescent="0.2">
      <c r="A40" s="777" t="s">
        <v>218</v>
      </c>
      <c r="B40" s="777"/>
      <c r="C40" s="846"/>
      <c r="D40" s="814"/>
      <c r="E40" s="779"/>
      <c r="F40" s="942"/>
      <c r="G40" s="959"/>
      <c r="H40" s="781"/>
      <c r="I40" s="781"/>
      <c r="J40" s="781"/>
      <c r="K40" s="781"/>
      <c r="L40" s="781"/>
      <c r="M40" s="913"/>
    </row>
    <row r="41" spans="1:13" s="229" customFormat="1" ht="63" x14ac:dyDescent="0.2">
      <c r="A41" s="225"/>
      <c r="B41" s="225" t="s">
        <v>6683</v>
      </c>
      <c r="C41" s="225" t="s">
        <v>6684</v>
      </c>
      <c r="D41" s="336" t="s">
        <v>6685</v>
      </c>
      <c r="E41" s="862">
        <v>15000</v>
      </c>
      <c r="F41" s="227">
        <v>0.1</v>
      </c>
      <c r="G41" s="960">
        <f>+E41*F41</f>
        <v>1500</v>
      </c>
      <c r="H41" s="862">
        <f>+G41*0.5</f>
        <v>750</v>
      </c>
      <c r="I41" s="862">
        <f t="shared" ref="I41:I51" si="11">+G41*0.5</f>
        <v>750</v>
      </c>
      <c r="J41" s="862"/>
      <c r="K41" s="862">
        <f>SUM(H41+I41)</f>
        <v>1500</v>
      </c>
      <c r="L41" s="862">
        <f>+E41-K41</f>
        <v>13500</v>
      </c>
    </row>
    <row r="42" spans="1:13" s="229" customFormat="1" ht="84" x14ac:dyDescent="0.2">
      <c r="A42" s="225"/>
      <c r="B42" s="225" t="s">
        <v>6789</v>
      </c>
      <c r="C42" s="225" t="s">
        <v>6790</v>
      </c>
      <c r="D42" s="336" t="s">
        <v>6791</v>
      </c>
      <c r="E42" s="862">
        <v>228000</v>
      </c>
      <c r="F42" s="227">
        <v>0.1</v>
      </c>
      <c r="G42" s="960">
        <f t="shared" ref="G42:G59" si="12">+E42*F42</f>
        <v>22800</v>
      </c>
      <c r="H42" s="862">
        <f t="shared" ref="H42:H51" si="13">+G42*0.5</f>
        <v>11400</v>
      </c>
      <c r="I42" s="862">
        <f t="shared" si="11"/>
        <v>11400</v>
      </c>
      <c r="J42" s="862"/>
      <c r="K42" s="862">
        <f>SUM(H42+I42)</f>
        <v>22800</v>
      </c>
      <c r="L42" s="862">
        <f>+E42-K42</f>
        <v>205200</v>
      </c>
    </row>
    <row r="43" spans="1:13" s="229" customFormat="1" ht="84" x14ac:dyDescent="0.2">
      <c r="A43" s="225"/>
      <c r="B43" s="225" t="s">
        <v>6872</v>
      </c>
      <c r="C43" s="225" t="s">
        <v>6873</v>
      </c>
      <c r="D43" s="336" t="s">
        <v>6874</v>
      </c>
      <c r="E43" s="862">
        <v>22050</v>
      </c>
      <c r="F43" s="227">
        <v>0.1</v>
      </c>
      <c r="G43" s="960">
        <f t="shared" si="12"/>
        <v>2205</v>
      </c>
      <c r="H43" s="862">
        <f t="shared" si="13"/>
        <v>1102.5</v>
      </c>
      <c r="I43" s="862">
        <f t="shared" si="11"/>
        <v>1102.5</v>
      </c>
      <c r="J43" s="862"/>
      <c r="K43" s="862">
        <f>SUM(H43+I43)</f>
        <v>2205</v>
      </c>
      <c r="L43" s="862">
        <f>+E43-K43</f>
        <v>19845</v>
      </c>
    </row>
    <row r="44" spans="1:13" s="229" customFormat="1" ht="84" x14ac:dyDescent="0.2">
      <c r="A44" s="225"/>
      <c r="B44" s="225" t="s">
        <v>6917</v>
      </c>
      <c r="C44" s="225" t="s">
        <v>6918</v>
      </c>
      <c r="D44" s="336" t="s">
        <v>6919</v>
      </c>
      <c r="E44" s="862">
        <v>100000</v>
      </c>
      <c r="F44" s="227">
        <v>0.1</v>
      </c>
      <c r="G44" s="960">
        <f t="shared" si="12"/>
        <v>10000</v>
      </c>
      <c r="H44" s="862">
        <f t="shared" si="13"/>
        <v>5000</v>
      </c>
      <c r="I44" s="862">
        <f t="shared" si="11"/>
        <v>5000</v>
      </c>
      <c r="J44" s="862"/>
      <c r="K44" s="862">
        <v>10000</v>
      </c>
      <c r="L44" s="862">
        <v>90000</v>
      </c>
    </row>
    <row r="45" spans="1:13" s="188" customFormat="1" ht="84" x14ac:dyDescent="0.2">
      <c r="A45" s="225"/>
      <c r="B45" s="225" t="s">
        <v>7003</v>
      </c>
      <c r="C45" s="225" t="s">
        <v>7004</v>
      </c>
      <c r="D45" s="336" t="s">
        <v>7005</v>
      </c>
      <c r="E45" s="862">
        <v>3000</v>
      </c>
      <c r="F45" s="227">
        <v>0.1</v>
      </c>
      <c r="G45" s="960">
        <f t="shared" si="12"/>
        <v>300</v>
      </c>
      <c r="H45" s="862">
        <f t="shared" si="13"/>
        <v>150</v>
      </c>
      <c r="I45" s="862">
        <f t="shared" si="11"/>
        <v>150</v>
      </c>
      <c r="J45" s="862"/>
      <c r="K45" s="862">
        <f t="shared" ref="K45:K50" si="14">SUM(H45+I45)</f>
        <v>300</v>
      </c>
      <c r="L45" s="862">
        <f t="shared" ref="L45:L61" si="15">+E45-K45</f>
        <v>2700</v>
      </c>
    </row>
    <row r="46" spans="1:13" s="188" customFormat="1" ht="84" x14ac:dyDescent="0.2">
      <c r="A46" s="225"/>
      <c r="B46" s="225" t="s">
        <v>7003</v>
      </c>
      <c r="C46" s="225" t="s">
        <v>7006</v>
      </c>
      <c r="D46" s="336" t="s">
        <v>7007</v>
      </c>
      <c r="E46" s="862">
        <v>38000</v>
      </c>
      <c r="F46" s="227">
        <v>0.1</v>
      </c>
      <c r="G46" s="960">
        <f t="shared" si="12"/>
        <v>3800</v>
      </c>
      <c r="H46" s="862">
        <f t="shared" si="13"/>
        <v>1900</v>
      </c>
      <c r="I46" s="862">
        <f t="shared" si="11"/>
        <v>1900</v>
      </c>
      <c r="J46" s="862"/>
      <c r="K46" s="862">
        <f t="shared" si="14"/>
        <v>3800</v>
      </c>
      <c r="L46" s="862">
        <f t="shared" si="15"/>
        <v>34200</v>
      </c>
    </row>
    <row r="47" spans="1:13" s="188" customFormat="1" ht="84" x14ac:dyDescent="0.2">
      <c r="A47" s="225"/>
      <c r="B47" s="225" t="s">
        <v>7008</v>
      </c>
      <c r="C47" s="225" t="s">
        <v>7009</v>
      </c>
      <c r="D47" s="336" t="s">
        <v>7010</v>
      </c>
      <c r="E47" s="862">
        <v>2000</v>
      </c>
      <c r="F47" s="227">
        <v>0.1</v>
      </c>
      <c r="G47" s="960">
        <f t="shared" si="12"/>
        <v>200</v>
      </c>
      <c r="H47" s="862">
        <f t="shared" si="13"/>
        <v>100</v>
      </c>
      <c r="I47" s="862">
        <f t="shared" si="11"/>
        <v>100</v>
      </c>
      <c r="J47" s="862"/>
      <c r="K47" s="862">
        <f t="shared" si="14"/>
        <v>200</v>
      </c>
      <c r="L47" s="862">
        <f t="shared" si="15"/>
        <v>1800</v>
      </c>
    </row>
    <row r="48" spans="1:13" s="188" customFormat="1" ht="84" x14ac:dyDescent="0.2">
      <c r="A48" s="225"/>
      <c r="B48" s="225" t="s">
        <v>7011</v>
      </c>
      <c r="C48" s="225" t="s">
        <v>7012</v>
      </c>
      <c r="D48" s="336" t="s">
        <v>7013</v>
      </c>
      <c r="E48" s="862">
        <v>90000</v>
      </c>
      <c r="F48" s="227">
        <v>0.1</v>
      </c>
      <c r="G48" s="960">
        <f t="shared" si="12"/>
        <v>9000</v>
      </c>
      <c r="H48" s="862">
        <f t="shared" si="13"/>
        <v>4500</v>
      </c>
      <c r="I48" s="862">
        <f t="shared" si="11"/>
        <v>4500</v>
      </c>
      <c r="J48" s="862"/>
      <c r="K48" s="862">
        <f t="shared" si="14"/>
        <v>9000</v>
      </c>
      <c r="L48" s="862">
        <f t="shared" si="15"/>
        <v>81000</v>
      </c>
    </row>
    <row r="49" spans="1:13" s="904" customFormat="1" ht="105" x14ac:dyDescent="0.2">
      <c r="A49" s="225"/>
      <c r="B49" s="225" t="s">
        <v>7090</v>
      </c>
      <c r="C49" s="225" t="s">
        <v>7091</v>
      </c>
      <c r="D49" s="336" t="s">
        <v>7092</v>
      </c>
      <c r="E49" s="862">
        <v>10000</v>
      </c>
      <c r="F49" s="227">
        <v>0.1</v>
      </c>
      <c r="G49" s="960">
        <f t="shared" si="12"/>
        <v>1000</v>
      </c>
      <c r="H49" s="862">
        <f t="shared" si="13"/>
        <v>500</v>
      </c>
      <c r="I49" s="862">
        <f t="shared" si="11"/>
        <v>500</v>
      </c>
      <c r="J49" s="862"/>
      <c r="K49" s="862">
        <f t="shared" si="14"/>
        <v>1000</v>
      </c>
      <c r="L49" s="862">
        <f t="shared" si="15"/>
        <v>9000</v>
      </c>
    </row>
    <row r="50" spans="1:13" s="904" customFormat="1" ht="84" x14ac:dyDescent="0.2">
      <c r="A50" s="225"/>
      <c r="B50" s="225" t="s">
        <v>7082</v>
      </c>
      <c r="C50" s="225" t="s">
        <v>7093</v>
      </c>
      <c r="D50" s="336" t="s">
        <v>7094</v>
      </c>
      <c r="E50" s="862">
        <v>556900</v>
      </c>
      <c r="F50" s="227">
        <v>0.16</v>
      </c>
      <c r="G50" s="960">
        <f t="shared" si="12"/>
        <v>89104</v>
      </c>
      <c r="H50" s="862">
        <f t="shared" si="13"/>
        <v>44552</v>
      </c>
      <c r="I50" s="862">
        <f t="shared" si="11"/>
        <v>44552</v>
      </c>
      <c r="J50" s="862"/>
      <c r="K50" s="862">
        <f t="shared" si="14"/>
        <v>89104</v>
      </c>
      <c r="L50" s="862">
        <f t="shared" si="15"/>
        <v>467796</v>
      </c>
    </row>
    <row r="51" spans="1:13" s="904" customFormat="1" ht="105" x14ac:dyDescent="0.2">
      <c r="A51" s="669"/>
      <c r="B51" s="225" t="s">
        <v>7232</v>
      </c>
      <c r="C51" s="225" t="s">
        <v>7244</v>
      </c>
      <c r="D51" s="336" t="s">
        <v>7245</v>
      </c>
      <c r="E51" s="862">
        <v>7500</v>
      </c>
      <c r="F51" s="227">
        <v>0.1</v>
      </c>
      <c r="G51" s="960">
        <f t="shared" si="12"/>
        <v>750</v>
      </c>
      <c r="H51" s="862">
        <f t="shared" si="13"/>
        <v>375</v>
      </c>
      <c r="I51" s="862">
        <f t="shared" si="11"/>
        <v>375</v>
      </c>
      <c r="J51" s="862"/>
      <c r="K51" s="862">
        <f t="shared" ref="K51:K59" si="16">SUM(H51+I51+J51)</f>
        <v>750</v>
      </c>
      <c r="L51" s="862">
        <f t="shared" si="15"/>
        <v>6750</v>
      </c>
    </row>
    <row r="52" spans="1:13" s="904" customFormat="1" ht="84" x14ac:dyDescent="0.2">
      <c r="A52" s="669"/>
      <c r="B52" s="225" t="s">
        <v>7340</v>
      </c>
      <c r="C52" s="225" t="s">
        <v>7341</v>
      </c>
      <c r="D52" s="336" t="s">
        <v>7342</v>
      </c>
      <c r="E52" s="862">
        <v>68600</v>
      </c>
      <c r="F52" s="227">
        <v>0.1</v>
      </c>
      <c r="G52" s="960">
        <f t="shared" si="12"/>
        <v>6860</v>
      </c>
      <c r="H52" s="862">
        <f t="shared" ref="H52:H59" si="17">G52*0.5</f>
        <v>3430</v>
      </c>
      <c r="I52" s="862">
        <f t="shared" ref="I52:I59" si="18">G52*0.5</f>
        <v>3430</v>
      </c>
      <c r="J52" s="231"/>
      <c r="K52" s="862">
        <f t="shared" si="16"/>
        <v>6860</v>
      </c>
      <c r="L52" s="862">
        <f t="shared" si="15"/>
        <v>61740</v>
      </c>
    </row>
    <row r="53" spans="1:13" s="904" customFormat="1" ht="84" x14ac:dyDescent="0.2">
      <c r="A53" s="669"/>
      <c r="B53" s="225" t="s">
        <v>7340</v>
      </c>
      <c r="C53" s="225" t="s">
        <v>7343</v>
      </c>
      <c r="D53" s="336" t="s">
        <v>7344</v>
      </c>
      <c r="E53" s="862">
        <v>18500</v>
      </c>
      <c r="F53" s="227">
        <v>0.1</v>
      </c>
      <c r="G53" s="960">
        <f t="shared" si="12"/>
        <v>1850</v>
      </c>
      <c r="H53" s="862">
        <f t="shared" si="17"/>
        <v>925</v>
      </c>
      <c r="I53" s="862">
        <f t="shared" si="18"/>
        <v>925</v>
      </c>
      <c r="J53" s="231"/>
      <c r="K53" s="862">
        <f t="shared" si="16"/>
        <v>1850</v>
      </c>
      <c r="L53" s="862">
        <f t="shared" si="15"/>
        <v>16650</v>
      </c>
    </row>
    <row r="54" spans="1:13" s="904" customFormat="1" ht="105" x14ac:dyDescent="0.2">
      <c r="A54" s="669"/>
      <c r="B54" s="225" t="s">
        <v>7345</v>
      </c>
      <c r="C54" s="225" t="s">
        <v>7346</v>
      </c>
      <c r="D54" s="336" t="s">
        <v>7347</v>
      </c>
      <c r="E54" s="862">
        <v>24000</v>
      </c>
      <c r="F54" s="227">
        <v>0.1</v>
      </c>
      <c r="G54" s="960">
        <f t="shared" si="12"/>
        <v>2400</v>
      </c>
      <c r="H54" s="862">
        <f t="shared" si="17"/>
        <v>1200</v>
      </c>
      <c r="I54" s="862">
        <f t="shared" si="18"/>
        <v>1200</v>
      </c>
      <c r="J54" s="231"/>
      <c r="K54" s="862">
        <f t="shared" si="16"/>
        <v>2400</v>
      </c>
      <c r="L54" s="862">
        <f t="shared" si="15"/>
        <v>21600</v>
      </c>
    </row>
    <row r="55" spans="1:13" s="904" customFormat="1" ht="105" x14ac:dyDescent="0.2">
      <c r="A55" s="669"/>
      <c r="B55" s="225" t="s">
        <v>7348</v>
      </c>
      <c r="C55" s="225" t="s">
        <v>7349</v>
      </c>
      <c r="D55" s="336" t="s">
        <v>7350</v>
      </c>
      <c r="E55" s="862">
        <v>31450</v>
      </c>
      <c r="F55" s="227">
        <v>0.1</v>
      </c>
      <c r="G55" s="960">
        <f t="shared" si="12"/>
        <v>3145</v>
      </c>
      <c r="H55" s="862">
        <f t="shared" si="17"/>
        <v>1572.5</v>
      </c>
      <c r="I55" s="862">
        <f t="shared" si="18"/>
        <v>1572.5</v>
      </c>
      <c r="J55" s="231"/>
      <c r="K55" s="862">
        <f t="shared" si="16"/>
        <v>3145</v>
      </c>
      <c r="L55" s="862">
        <f t="shared" si="15"/>
        <v>28305</v>
      </c>
    </row>
    <row r="56" spans="1:13" s="904" customFormat="1" ht="105" x14ac:dyDescent="0.2">
      <c r="A56" s="669"/>
      <c r="B56" s="225" t="s">
        <v>7348</v>
      </c>
      <c r="C56" s="225" t="s">
        <v>7351</v>
      </c>
      <c r="D56" s="336" t="s">
        <v>7352</v>
      </c>
      <c r="E56" s="862">
        <v>4200</v>
      </c>
      <c r="F56" s="227">
        <v>0.1</v>
      </c>
      <c r="G56" s="960">
        <f t="shared" si="12"/>
        <v>420</v>
      </c>
      <c r="H56" s="862">
        <f t="shared" si="17"/>
        <v>210</v>
      </c>
      <c r="I56" s="862">
        <f t="shared" si="18"/>
        <v>210</v>
      </c>
      <c r="J56" s="231"/>
      <c r="K56" s="862">
        <f t="shared" si="16"/>
        <v>420</v>
      </c>
      <c r="L56" s="862">
        <f t="shared" si="15"/>
        <v>3780</v>
      </c>
    </row>
    <row r="57" spans="1:13" s="904" customFormat="1" ht="84" x14ac:dyDescent="0.2">
      <c r="A57" s="669"/>
      <c r="B57" s="225" t="s">
        <v>7348</v>
      </c>
      <c r="C57" s="225" t="s">
        <v>7353</v>
      </c>
      <c r="D57" s="336" t="s">
        <v>7354</v>
      </c>
      <c r="E57" s="862">
        <v>3000</v>
      </c>
      <c r="F57" s="227">
        <v>0.1</v>
      </c>
      <c r="G57" s="960">
        <f t="shared" si="12"/>
        <v>300</v>
      </c>
      <c r="H57" s="862">
        <f t="shared" si="17"/>
        <v>150</v>
      </c>
      <c r="I57" s="862">
        <f t="shared" si="18"/>
        <v>150</v>
      </c>
      <c r="J57" s="231"/>
      <c r="K57" s="862">
        <f t="shared" si="16"/>
        <v>300</v>
      </c>
      <c r="L57" s="862">
        <f t="shared" si="15"/>
        <v>2700</v>
      </c>
    </row>
    <row r="58" spans="1:13" s="904" customFormat="1" ht="84" x14ac:dyDescent="0.2">
      <c r="A58" s="669"/>
      <c r="B58" s="225" t="s">
        <v>7355</v>
      </c>
      <c r="C58" s="225" t="s">
        <v>7356</v>
      </c>
      <c r="D58" s="336" t="s">
        <v>7357</v>
      </c>
      <c r="E58" s="862">
        <v>48200</v>
      </c>
      <c r="F58" s="227">
        <v>0.1</v>
      </c>
      <c r="G58" s="960">
        <f t="shared" si="12"/>
        <v>4820</v>
      </c>
      <c r="H58" s="862">
        <f t="shared" si="17"/>
        <v>2410</v>
      </c>
      <c r="I58" s="862">
        <f t="shared" si="18"/>
        <v>2410</v>
      </c>
      <c r="J58" s="231"/>
      <c r="K58" s="862">
        <f t="shared" si="16"/>
        <v>4820</v>
      </c>
      <c r="L58" s="862">
        <f t="shared" si="15"/>
        <v>43380</v>
      </c>
    </row>
    <row r="59" spans="1:13" s="904" customFormat="1" ht="84" x14ac:dyDescent="0.2">
      <c r="A59" s="669"/>
      <c r="B59" s="225" t="s">
        <v>7355</v>
      </c>
      <c r="C59" s="225" t="s">
        <v>7358</v>
      </c>
      <c r="D59" s="336" t="s">
        <v>7359</v>
      </c>
      <c r="E59" s="862">
        <v>5000</v>
      </c>
      <c r="F59" s="227">
        <v>0.1</v>
      </c>
      <c r="G59" s="960">
        <f t="shared" si="12"/>
        <v>500</v>
      </c>
      <c r="H59" s="862">
        <f t="shared" si="17"/>
        <v>250</v>
      </c>
      <c r="I59" s="862">
        <f t="shared" si="18"/>
        <v>250</v>
      </c>
      <c r="J59" s="231"/>
      <c r="K59" s="862">
        <f t="shared" si="16"/>
        <v>500</v>
      </c>
      <c r="L59" s="862">
        <f t="shared" si="15"/>
        <v>4500</v>
      </c>
    </row>
    <row r="60" spans="1:13" s="904" customFormat="1" ht="105" x14ac:dyDescent="0.2">
      <c r="A60" s="669"/>
      <c r="B60" s="225" t="s">
        <v>7483</v>
      </c>
      <c r="C60" s="225" t="s">
        <v>7484</v>
      </c>
      <c r="D60" s="336" t="s">
        <v>7485</v>
      </c>
      <c r="E60" s="862">
        <v>208000</v>
      </c>
      <c r="F60" s="227">
        <v>0.1</v>
      </c>
      <c r="G60" s="960">
        <f>+E60*F60</f>
        <v>20800</v>
      </c>
      <c r="H60" s="862">
        <f>G60*0.5</f>
        <v>10400</v>
      </c>
      <c r="I60" s="862">
        <f>G60*0.5</f>
        <v>10400</v>
      </c>
      <c r="J60" s="231"/>
      <c r="K60" s="862">
        <f>SUM(H60+I60+J60)</f>
        <v>20800</v>
      </c>
      <c r="L60" s="862">
        <f t="shared" si="15"/>
        <v>187200</v>
      </c>
    </row>
    <row r="61" spans="1:13" s="904" customFormat="1" ht="84" x14ac:dyDescent="0.2">
      <c r="A61" s="669"/>
      <c r="B61" s="225" t="s">
        <v>7478</v>
      </c>
      <c r="C61" s="225" t="s">
        <v>7486</v>
      </c>
      <c r="D61" s="336" t="s">
        <v>7487</v>
      </c>
      <c r="E61" s="862">
        <v>3600</v>
      </c>
      <c r="F61" s="227">
        <v>0.1</v>
      </c>
      <c r="G61" s="960">
        <f>+E61*F61</f>
        <v>360</v>
      </c>
      <c r="H61" s="862">
        <f>G61*0.5</f>
        <v>180</v>
      </c>
      <c r="I61" s="862">
        <f>G61*0.5</f>
        <v>180</v>
      </c>
      <c r="J61" s="231"/>
      <c r="K61" s="862">
        <f>SUM(H61+I61+J61)</f>
        <v>360</v>
      </c>
      <c r="L61" s="862">
        <f t="shared" si="15"/>
        <v>3240</v>
      </c>
    </row>
    <row r="62" spans="1:13" s="229" customFormat="1" ht="21" x14ac:dyDescent="0.2">
      <c r="A62" s="225"/>
      <c r="B62" s="225"/>
      <c r="C62" s="847"/>
      <c r="D62" s="336"/>
      <c r="E62" s="787"/>
      <c r="F62" s="227"/>
      <c r="G62" s="960"/>
      <c r="H62" s="231"/>
      <c r="I62" s="231"/>
      <c r="J62" s="231"/>
      <c r="K62" s="231"/>
      <c r="L62" s="231"/>
    </row>
    <row r="63" spans="1:13" s="688" customFormat="1" ht="21.75" x14ac:dyDescent="0.2">
      <c r="A63" s="1084" t="s">
        <v>1332</v>
      </c>
      <c r="B63" s="1085"/>
      <c r="C63" s="1085"/>
      <c r="D63" s="1086"/>
      <c r="E63" s="686">
        <f>SUM(E41:E62)</f>
        <v>1487000</v>
      </c>
      <c r="F63" s="686"/>
      <c r="G63" s="686">
        <f t="shared" ref="G63:L63" si="19">SUM(G41:G62)</f>
        <v>182114</v>
      </c>
      <c r="H63" s="686">
        <f t="shared" si="19"/>
        <v>91057</v>
      </c>
      <c r="I63" s="686">
        <f t="shared" si="19"/>
        <v>91057</v>
      </c>
      <c r="J63" s="686">
        <f t="shared" si="19"/>
        <v>0</v>
      </c>
      <c r="K63" s="686">
        <f t="shared" si="19"/>
        <v>182114</v>
      </c>
      <c r="L63" s="686">
        <f t="shared" si="19"/>
        <v>1304886</v>
      </c>
      <c r="M63" s="912"/>
    </row>
    <row r="64" spans="1:13" s="447" customFormat="1" ht="23.25" x14ac:dyDescent="0.2">
      <c r="A64" s="777" t="s">
        <v>256</v>
      </c>
      <c r="B64" s="777"/>
      <c r="C64" s="846"/>
      <c r="D64" s="814"/>
      <c r="E64" s="779"/>
      <c r="F64" s="942"/>
      <c r="G64" s="959"/>
      <c r="H64" s="781"/>
      <c r="I64" s="781"/>
      <c r="J64" s="781"/>
      <c r="K64" s="781"/>
      <c r="L64" s="781"/>
      <c r="M64" s="913"/>
    </row>
    <row r="65" spans="1:12" s="229" customFormat="1" ht="84" x14ac:dyDescent="0.2">
      <c r="A65" s="225"/>
      <c r="B65" s="225" t="s">
        <v>6683</v>
      </c>
      <c r="C65" s="225" t="s">
        <v>6686</v>
      </c>
      <c r="D65" s="336" t="s">
        <v>6687</v>
      </c>
      <c r="E65" s="862">
        <v>343000</v>
      </c>
      <c r="F65" s="227">
        <v>0.1</v>
      </c>
      <c r="G65" s="960">
        <f t="shared" ref="G65:G71" si="20">+E65*F65</f>
        <v>34300</v>
      </c>
      <c r="H65" s="862">
        <f t="shared" ref="H65:H70" si="21">+G65*0.5</f>
        <v>17150</v>
      </c>
      <c r="I65" s="862">
        <f t="shared" ref="I65:I70" si="22">+G65*0.5</f>
        <v>17150</v>
      </c>
      <c r="J65" s="862"/>
      <c r="K65" s="862">
        <f>SUM(H65+I65)</f>
        <v>34300</v>
      </c>
      <c r="L65" s="862">
        <f>+E65-K65</f>
        <v>308700</v>
      </c>
    </row>
    <row r="66" spans="1:12" s="229" customFormat="1" ht="84" x14ac:dyDescent="0.2">
      <c r="A66" s="225"/>
      <c r="B66" s="225" t="s">
        <v>6875</v>
      </c>
      <c r="C66" s="225" t="s">
        <v>6876</v>
      </c>
      <c r="D66" s="336" t="s">
        <v>6877</v>
      </c>
      <c r="E66" s="862">
        <v>9300</v>
      </c>
      <c r="F66" s="227">
        <v>0.1</v>
      </c>
      <c r="G66" s="960">
        <f t="shared" si="20"/>
        <v>930</v>
      </c>
      <c r="H66" s="862">
        <f t="shared" si="21"/>
        <v>465</v>
      </c>
      <c r="I66" s="862">
        <f t="shared" si="22"/>
        <v>465</v>
      </c>
      <c r="J66" s="862"/>
      <c r="K66" s="862">
        <f>SUM(H66+I66)</f>
        <v>930</v>
      </c>
      <c r="L66" s="862">
        <f>+E66-K66</f>
        <v>8370</v>
      </c>
    </row>
    <row r="67" spans="1:12" s="229" customFormat="1" ht="105" x14ac:dyDescent="0.2">
      <c r="A67" s="225"/>
      <c r="B67" s="225" t="s">
        <v>6925</v>
      </c>
      <c r="C67" s="225" t="s">
        <v>6926</v>
      </c>
      <c r="D67" s="336" t="s">
        <v>6927</v>
      </c>
      <c r="E67" s="862">
        <v>57200</v>
      </c>
      <c r="F67" s="227">
        <v>0.1</v>
      </c>
      <c r="G67" s="960">
        <f t="shared" si="20"/>
        <v>5720</v>
      </c>
      <c r="H67" s="862">
        <f t="shared" si="21"/>
        <v>2860</v>
      </c>
      <c r="I67" s="862">
        <f t="shared" si="22"/>
        <v>2860</v>
      </c>
      <c r="J67" s="862"/>
      <c r="K67" s="862">
        <v>5720</v>
      </c>
      <c r="L67" s="862">
        <v>51480</v>
      </c>
    </row>
    <row r="68" spans="1:12" s="188" customFormat="1" ht="105" x14ac:dyDescent="0.2">
      <c r="A68" s="225"/>
      <c r="B68" s="225" t="s">
        <v>7014</v>
      </c>
      <c r="C68" s="225" t="s">
        <v>7015</v>
      </c>
      <c r="D68" s="336" t="s">
        <v>7016</v>
      </c>
      <c r="E68" s="862">
        <v>235200</v>
      </c>
      <c r="F68" s="227">
        <v>0.1</v>
      </c>
      <c r="G68" s="960">
        <f t="shared" si="20"/>
        <v>23520</v>
      </c>
      <c r="H68" s="862">
        <f t="shared" si="21"/>
        <v>11760</v>
      </c>
      <c r="I68" s="862">
        <f t="shared" si="22"/>
        <v>11760</v>
      </c>
      <c r="J68" s="862"/>
      <c r="K68" s="862">
        <f>SUM(H68+I68)</f>
        <v>23520</v>
      </c>
      <c r="L68" s="862">
        <f t="shared" ref="L68:L73" si="23">+E68-K68</f>
        <v>211680</v>
      </c>
    </row>
    <row r="69" spans="1:12" s="904" customFormat="1" ht="105" x14ac:dyDescent="0.2">
      <c r="A69" s="669"/>
      <c r="B69" s="225" t="s">
        <v>7232</v>
      </c>
      <c r="C69" s="225" t="s">
        <v>7246</v>
      </c>
      <c r="D69" s="336" t="s">
        <v>7247</v>
      </c>
      <c r="E69" s="862">
        <v>220500</v>
      </c>
      <c r="F69" s="227">
        <v>0.1</v>
      </c>
      <c r="G69" s="960">
        <f t="shared" si="20"/>
        <v>22050</v>
      </c>
      <c r="H69" s="862">
        <f t="shared" si="21"/>
        <v>11025</v>
      </c>
      <c r="I69" s="862">
        <f t="shared" si="22"/>
        <v>11025</v>
      </c>
      <c r="J69" s="862"/>
      <c r="K69" s="862">
        <f t="shared" ref="K69:K79" si="24">SUM(H69+I69+J69)</f>
        <v>22050</v>
      </c>
      <c r="L69" s="862">
        <f t="shared" si="23"/>
        <v>198450</v>
      </c>
    </row>
    <row r="70" spans="1:12" s="904" customFormat="1" ht="105" x14ac:dyDescent="0.2">
      <c r="A70" s="669"/>
      <c r="B70" s="225" t="s">
        <v>7241</v>
      </c>
      <c r="C70" s="225" t="s">
        <v>7248</v>
      </c>
      <c r="D70" s="336" t="s">
        <v>7249</v>
      </c>
      <c r="E70" s="862">
        <v>323400</v>
      </c>
      <c r="F70" s="227">
        <v>0.1</v>
      </c>
      <c r="G70" s="960">
        <f t="shared" si="20"/>
        <v>32340</v>
      </c>
      <c r="H70" s="862">
        <f t="shared" si="21"/>
        <v>16170</v>
      </c>
      <c r="I70" s="862">
        <f t="shared" si="22"/>
        <v>16170</v>
      </c>
      <c r="J70" s="862"/>
      <c r="K70" s="862">
        <f t="shared" si="24"/>
        <v>32340</v>
      </c>
      <c r="L70" s="862">
        <f t="shared" si="23"/>
        <v>291060</v>
      </c>
    </row>
    <row r="71" spans="1:12" s="904" customFormat="1" ht="105" x14ac:dyDescent="0.2">
      <c r="A71" s="669"/>
      <c r="B71" s="225" t="s">
        <v>7360</v>
      </c>
      <c r="C71" s="225" t="s">
        <v>7361</v>
      </c>
      <c r="D71" s="336" t="s">
        <v>7362</v>
      </c>
      <c r="E71" s="862">
        <v>220500</v>
      </c>
      <c r="F71" s="227">
        <v>0.1</v>
      </c>
      <c r="G71" s="960">
        <f t="shared" si="20"/>
        <v>22050</v>
      </c>
      <c r="H71" s="862">
        <f>G71*0.5</f>
        <v>11025</v>
      </c>
      <c r="I71" s="862">
        <f t="shared" ref="I71:I79" si="25">G71*0.5</f>
        <v>11025</v>
      </c>
      <c r="J71" s="231"/>
      <c r="K71" s="862">
        <f t="shared" si="24"/>
        <v>22050</v>
      </c>
      <c r="L71" s="862">
        <f t="shared" si="23"/>
        <v>198450</v>
      </c>
    </row>
    <row r="72" spans="1:12" s="904" customFormat="1" ht="105" x14ac:dyDescent="0.2">
      <c r="A72" s="669"/>
      <c r="B72" s="225" t="s">
        <v>7478</v>
      </c>
      <c r="C72" s="225" t="s">
        <v>7488</v>
      </c>
      <c r="D72" s="336" t="s">
        <v>7489</v>
      </c>
      <c r="E72" s="862">
        <v>161700</v>
      </c>
      <c r="F72" s="227">
        <v>0.1</v>
      </c>
      <c r="G72" s="960">
        <f>+E72*F72</f>
        <v>16170</v>
      </c>
      <c r="H72" s="862">
        <f t="shared" ref="H72:H79" si="26">G72*0.5</f>
        <v>8085</v>
      </c>
      <c r="I72" s="862">
        <f t="shared" si="25"/>
        <v>8085</v>
      </c>
      <c r="J72" s="231"/>
      <c r="K72" s="862">
        <f t="shared" si="24"/>
        <v>16170</v>
      </c>
      <c r="L72" s="862">
        <f t="shared" si="23"/>
        <v>145530</v>
      </c>
    </row>
    <row r="73" spans="1:12" s="904" customFormat="1" ht="126" x14ac:dyDescent="0.2">
      <c r="A73" s="669"/>
      <c r="B73" s="225" t="s">
        <v>7490</v>
      </c>
      <c r="C73" s="225" t="s">
        <v>7491</v>
      </c>
      <c r="D73" s="336" t="s">
        <v>7492</v>
      </c>
      <c r="E73" s="862">
        <v>573300</v>
      </c>
      <c r="F73" s="227"/>
      <c r="G73" s="961">
        <f>IF(E73&lt;=500000,E73*10%,IF(E73&lt;=1000000,500000*10% + (E73-500000)*9%,IF(E73&lt;=5000000,500000*10% + 500000*9% + (E73-1000000)*8%,500000*10% + 500000*9% + 4000000*8% + (E73-5000000)*7%)))</f>
        <v>56597</v>
      </c>
      <c r="H73" s="862">
        <f>G73*0.5</f>
        <v>28298.5</v>
      </c>
      <c r="I73" s="862">
        <f t="shared" si="25"/>
        <v>28298.5</v>
      </c>
      <c r="J73" s="231"/>
      <c r="K73" s="862">
        <f t="shared" si="24"/>
        <v>56597</v>
      </c>
      <c r="L73" s="862">
        <f t="shared" si="23"/>
        <v>516703</v>
      </c>
    </row>
    <row r="74" spans="1:12" s="904" customFormat="1" ht="21" x14ac:dyDescent="0.2">
      <c r="A74" s="669"/>
      <c r="B74" s="669"/>
      <c r="C74" s="669"/>
      <c r="D74" s="670"/>
      <c r="E74" s="901"/>
      <c r="F74" s="227">
        <v>0.1</v>
      </c>
      <c r="G74" s="962">
        <f>IF(E73&lt;=500000,E73*10%, 500000*10%)</f>
        <v>50000</v>
      </c>
      <c r="H74" s="963">
        <f>G74*0.5</f>
        <v>25000</v>
      </c>
      <c r="I74" s="963">
        <f t="shared" si="25"/>
        <v>25000</v>
      </c>
      <c r="J74" s="231"/>
      <c r="K74" s="963">
        <f t="shared" si="24"/>
        <v>50000</v>
      </c>
      <c r="L74" s="862"/>
    </row>
    <row r="75" spans="1:12" s="904" customFormat="1" ht="21" x14ac:dyDescent="0.2">
      <c r="A75" s="669"/>
      <c r="B75" s="669"/>
      <c r="C75" s="669"/>
      <c r="D75" s="670"/>
      <c r="E75" s="901"/>
      <c r="F75" s="227">
        <v>0.09</v>
      </c>
      <c r="G75" s="962">
        <f>IF(E73&lt;=500000,0,IF(E73&lt;=1000000, (E73-500000)*9%,500000*9%))</f>
        <v>6597</v>
      </c>
      <c r="H75" s="963">
        <f t="shared" si="26"/>
        <v>3298.5</v>
      </c>
      <c r="I75" s="963">
        <f t="shared" si="25"/>
        <v>3298.5</v>
      </c>
      <c r="J75" s="231"/>
      <c r="K75" s="963">
        <f t="shared" si="24"/>
        <v>6597</v>
      </c>
      <c r="L75" s="862"/>
    </row>
    <row r="76" spans="1:12" s="904" customFormat="1" ht="21" x14ac:dyDescent="0.2">
      <c r="A76" s="669"/>
      <c r="B76" s="669"/>
      <c r="C76" s="669"/>
      <c r="D76" s="670"/>
      <c r="E76" s="901"/>
      <c r="F76" s="227">
        <v>0.08</v>
      </c>
      <c r="G76" s="962">
        <f>IF(E73&lt;=500000,0,IF(E73&lt;=1000000, 0,IF(E73&lt;=5000000,(E73-1000000)*8%,4000000*8%)))</f>
        <v>0</v>
      </c>
      <c r="H76" s="963">
        <f t="shared" si="26"/>
        <v>0</v>
      </c>
      <c r="I76" s="963">
        <f t="shared" si="25"/>
        <v>0</v>
      </c>
      <c r="J76" s="231"/>
      <c r="K76" s="963">
        <f t="shared" si="24"/>
        <v>0</v>
      </c>
      <c r="L76" s="862"/>
    </row>
    <row r="77" spans="1:12" s="904" customFormat="1" ht="21" x14ac:dyDescent="0.2">
      <c r="A77" s="669"/>
      <c r="B77" s="669"/>
      <c r="C77" s="669"/>
      <c r="D77" s="670"/>
      <c r="E77" s="901"/>
      <c r="F77" s="227">
        <v>7.0000000000000007E-2</v>
      </c>
      <c r="G77" s="962">
        <f>IF(E73&lt;=500000,0,IF(E73&lt;=1000000, 0,IF(E73&lt;=5000000,0,(E73-5000000)*7%)))</f>
        <v>0</v>
      </c>
      <c r="H77" s="963">
        <f t="shared" si="26"/>
        <v>0</v>
      </c>
      <c r="I77" s="963">
        <f t="shared" si="25"/>
        <v>0</v>
      </c>
      <c r="J77" s="231"/>
      <c r="K77" s="963">
        <f t="shared" si="24"/>
        <v>0</v>
      </c>
      <c r="L77" s="862"/>
    </row>
    <row r="78" spans="1:12" s="904" customFormat="1" ht="126" x14ac:dyDescent="0.2">
      <c r="A78" s="669"/>
      <c r="B78" s="225" t="s">
        <v>7490</v>
      </c>
      <c r="C78" s="225" t="s">
        <v>7493</v>
      </c>
      <c r="D78" s="336" t="s">
        <v>7494</v>
      </c>
      <c r="E78" s="862">
        <v>156800</v>
      </c>
      <c r="F78" s="227">
        <v>0.1</v>
      </c>
      <c r="G78" s="960">
        <f>+E78*F78</f>
        <v>15680</v>
      </c>
      <c r="H78" s="862">
        <f t="shared" si="26"/>
        <v>7840</v>
      </c>
      <c r="I78" s="862">
        <f t="shared" si="25"/>
        <v>7840</v>
      </c>
      <c r="J78" s="231"/>
      <c r="K78" s="862">
        <f t="shared" si="24"/>
        <v>15680</v>
      </c>
      <c r="L78" s="862">
        <f>+E78-K78</f>
        <v>141120</v>
      </c>
    </row>
    <row r="79" spans="1:12" s="904" customFormat="1" ht="147" x14ac:dyDescent="0.2">
      <c r="A79" s="669"/>
      <c r="B79" s="225" t="s">
        <v>7495</v>
      </c>
      <c r="C79" s="225" t="s">
        <v>7496</v>
      </c>
      <c r="D79" s="336" t="s">
        <v>7497</v>
      </c>
      <c r="E79" s="862">
        <v>245000</v>
      </c>
      <c r="F79" s="227">
        <v>0.1</v>
      </c>
      <c r="G79" s="960">
        <f>+E79*F79</f>
        <v>24500</v>
      </c>
      <c r="H79" s="862">
        <f t="shared" si="26"/>
        <v>12250</v>
      </c>
      <c r="I79" s="862">
        <f t="shared" si="25"/>
        <v>12250</v>
      </c>
      <c r="J79" s="231"/>
      <c r="K79" s="862">
        <f t="shared" si="24"/>
        <v>24500</v>
      </c>
      <c r="L79" s="862">
        <f>+E79-K79</f>
        <v>220500</v>
      </c>
    </row>
    <row r="80" spans="1:12" s="229" customFormat="1" ht="21" x14ac:dyDescent="0.2">
      <c r="A80" s="225"/>
      <c r="B80" s="225"/>
      <c r="C80" s="847"/>
      <c r="D80" s="336"/>
      <c r="E80" s="787"/>
      <c r="F80" s="227"/>
      <c r="G80" s="960"/>
      <c r="H80" s="231"/>
      <c r="I80" s="231"/>
      <c r="J80" s="231"/>
      <c r="K80" s="231"/>
      <c r="L80" s="231"/>
    </row>
    <row r="81" spans="1:13" s="688" customFormat="1" ht="21.75" x14ac:dyDescent="0.2">
      <c r="A81" s="1084" t="s">
        <v>1724</v>
      </c>
      <c r="B81" s="1085"/>
      <c r="C81" s="1085"/>
      <c r="D81" s="1086"/>
      <c r="E81" s="686">
        <f>SUM(E65:E73,E78:E79)</f>
        <v>2545900</v>
      </c>
      <c r="F81" s="686"/>
      <c r="G81" s="686">
        <f t="shared" ref="G81:L81" si="27">SUM(G65:G73,G78:G79)</f>
        <v>253857</v>
      </c>
      <c r="H81" s="686">
        <f t="shared" si="27"/>
        <v>126928.5</v>
      </c>
      <c r="I81" s="686">
        <f t="shared" si="27"/>
        <v>126928.5</v>
      </c>
      <c r="J81" s="686">
        <f t="shared" si="27"/>
        <v>0</v>
      </c>
      <c r="K81" s="686">
        <f t="shared" si="27"/>
        <v>253857</v>
      </c>
      <c r="L81" s="686">
        <f t="shared" si="27"/>
        <v>2292043</v>
      </c>
      <c r="M81" s="912"/>
    </row>
    <row r="82" spans="1:13" s="447" customFormat="1" ht="23.25" hidden="1" x14ac:dyDescent="0.2">
      <c r="A82" s="777" t="s">
        <v>487</v>
      </c>
      <c r="B82" s="777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229" customFormat="1" ht="21" hidden="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229" customFormat="1" ht="21" hidden="1" x14ac:dyDescent="0.2">
      <c r="A84" s="225"/>
      <c r="B84" s="225"/>
      <c r="C84" s="847"/>
      <c r="D84" s="336"/>
      <c r="E84" s="787"/>
      <c r="F84" s="227"/>
      <c r="G84" s="960"/>
      <c r="H84" s="231"/>
      <c r="I84" s="231"/>
      <c r="J84" s="231"/>
      <c r="K84" s="231"/>
      <c r="L84" s="231"/>
    </row>
    <row r="85" spans="1:13" s="688" customFormat="1" ht="21.75" hidden="1" x14ac:dyDescent="0.2">
      <c r="A85" s="1081" t="s">
        <v>1531</v>
      </c>
      <c r="B85" s="1082"/>
      <c r="C85" s="1082"/>
      <c r="D85" s="1083"/>
      <c r="E85" s="694">
        <f>SUM(E83:E84)</f>
        <v>0</v>
      </c>
      <c r="F85" s="694"/>
      <c r="G85" s="694">
        <f t="shared" ref="G85:L85" si="28">SUM(G83:G84)</f>
        <v>0</v>
      </c>
      <c r="H85" s="694">
        <f t="shared" si="28"/>
        <v>0</v>
      </c>
      <c r="I85" s="694">
        <f t="shared" si="28"/>
        <v>0</v>
      </c>
      <c r="J85" s="694">
        <f t="shared" si="28"/>
        <v>0</v>
      </c>
      <c r="K85" s="694">
        <f t="shared" si="28"/>
        <v>0</v>
      </c>
      <c r="L85" s="694">
        <f t="shared" si="28"/>
        <v>0</v>
      </c>
      <c r="M85" s="912"/>
    </row>
    <row r="86" spans="1:13" s="447" customFormat="1" ht="23.25" x14ac:dyDescent="0.2">
      <c r="A86" s="778" t="s">
        <v>554</v>
      </c>
      <c r="B86" s="778"/>
      <c r="C86" s="846"/>
      <c r="D86" s="814"/>
      <c r="E86" s="779"/>
      <c r="F86" s="942"/>
      <c r="G86" s="959"/>
      <c r="H86" s="781"/>
      <c r="I86" s="781"/>
      <c r="J86" s="781"/>
      <c r="K86" s="781"/>
      <c r="L86" s="781"/>
      <c r="M86" s="913"/>
    </row>
    <row r="87" spans="1:13" s="229" customFormat="1" ht="84" x14ac:dyDescent="0.2">
      <c r="A87" s="225"/>
      <c r="B87" s="225" t="s">
        <v>6688</v>
      </c>
      <c r="C87" s="225" t="s">
        <v>6689</v>
      </c>
      <c r="D87" s="336" t="s">
        <v>6690</v>
      </c>
      <c r="E87" s="862">
        <v>30000</v>
      </c>
      <c r="F87" s="227">
        <v>0.1</v>
      </c>
      <c r="G87" s="960">
        <f t="shared" ref="G87:G93" si="29">+E87*F87</f>
        <v>3000</v>
      </c>
      <c r="H87" s="862">
        <f t="shared" ref="H87:H92" si="30">+G87*0.5</f>
        <v>1500</v>
      </c>
      <c r="I87" s="862">
        <f t="shared" ref="I87:I92" si="31">+G87*0.5</f>
        <v>1500</v>
      </c>
      <c r="J87" s="862"/>
      <c r="K87" s="862">
        <f>SUM(H87+I87)</f>
        <v>3000</v>
      </c>
      <c r="L87" s="862">
        <f>+E87-K87</f>
        <v>27000</v>
      </c>
    </row>
    <row r="88" spans="1:13" s="188" customFormat="1" ht="84" x14ac:dyDescent="0.2">
      <c r="A88" s="225"/>
      <c r="B88" s="225" t="s">
        <v>7017</v>
      </c>
      <c r="C88" s="225" t="s">
        <v>7018</v>
      </c>
      <c r="D88" s="336" t="s">
        <v>7019</v>
      </c>
      <c r="E88" s="862">
        <v>6000</v>
      </c>
      <c r="F88" s="227">
        <v>0.1</v>
      </c>
      <c r="G88" s="960">
        <f t="shared" si="29"/>
        <v>600</v>
      </c>
      <c r="H88" s="862">
        <f t="shared" si="30"/>
        <v>300</v>
      </c>
      <c r="I88" s="862">
        <f t="shared" si="31"/>
        <v>300</v>
      </c>
      <c r="J88" s="862"/>
      <c r="K88" s="862">
        <f>SUM(H88+I88)</f>
        <v>600</v>
      </c>
      <c r="L88" s="862">
        <f>+E88-K88</f>
        <v>5400</v>
      </c>
    </row>
    <row r="89" spans="1:13" s="188" customFormat="1" ht="84" x14ac:dyDescent="0.2">
      <c r="A89" s="225"/>
      <c r="B89" s="225" t="s">
        <v>7149</v>
      </c>
      <c r="C89" s="225" t="s">
        <v>7150</v>
      </c>
      <c r="D89" s="336" t="s">
        <v>7151</v>
      </c>
      <c r="E89" s="862">
        <v>22000</v>
      </c>
      <c r="F89" s="227">
        <v>0.1</v>
      </c>
      <c r="G89" s="960">
        <f t="shared" si="29"/>
        <v>2200</v>
      </c>
      <c r="H89" s="862">
        <f t="shared" si="30"/>
        <v>1100</v>
      </c>
      <c r="I89" s="862">
        <f t="shared" si="31"/>
        <v>1100</v>
      </c>
      <c r="J89" s="862"/>
      <c r="K89" s="862">
        <v>2200</v>
      </c>
      <c r="L89" s="862">
        <v>19800</v>
      </c>
    </row>
    <row r="90" spans="1:13" s="188" customFormat="1" ht="105" x14ac:dyDescent="0.2">
      <c r="A90" s="225"/>
      <c r="B90" s="225" t="s">
        <v>7152</v>
      </c>
      <c r="C90" s="225" t="s">
        <v>7153</v>
      </c>
      <c r="D90" s="336" t="s">
        <v>7154</v>
      </c>
      <c r="E90" s="862">
        <v>30000</v>
      </c>
      <c r="F90" s="227">
        <v>0.1</v>
      </c>
      <c r="G90" s="960">
        <f t="shared" si="29"/>
        <v>3000</v>
      </c>
      <c r="H90" s="862">
        <f t="shared" si="30"/>
        <v>1500</v>
      </c>
      <c r="I90" s="862">
        <f t="shared" si="31"/>
        <v>1500</v>
      </c>
      <c r="J90" s="862"/>
      <c r="K90" s="862">
        <v>3000</v>
      </c>
      <c r="L90" s="862">
        <v>27000</v>
      </c>
    </row>
    <row r="91" spans="1:13" s="188" customFormat="1" ht="105" x14ac:dyDescent="0.2">
      <c r="A91" s="225"/>
      <c r="B91" s="225" t="s">
        <v>7250</v>
      </c>
      <c r="C91" s="225" t="s">
        <v>7251</v>
      </c>
      <c r="D91" s="336" t="s">
        <v>7252</v>
      </c>
      <c r="E91" s="862">
        <v>8000</v>
      </c>
      <c r="F91" s="227">
        <v>0.1</v>
      </c>
      <c r="G91" s="960">
        <f t="shared" si="29"/>
        <v>800</v>
      </c>
      <c r="H91" s="862">
        <f t="shared" si="30"/>
        <v>400</v>
      </c>
      <c r="I91" s="862">
        <f t="shared" si="31"/>
        <v>400</v>
      </c>
      <c r="J91" s="862"/>
      <c r="K91" s="862">
        <f>SUM(H91+I91+J91)</f>
        <v>800</v>
      </c>
      <c r="L91" s="862">
        <f>+E91-K91</f>
        <v>7200</v>
      </c>
    </row>
    <row r="92" spans="1:13" s="188" customFormat="1" ht="105" x14ac:dyDescent="0.2">
      <c r="A92" s="225"/>
      <c r="B92" s="225" t="s">
        <v>7253</v>
      </c>
      <c r="C92" s="225" t="s">
        <v>7254</v>
      </c>
      <c r="D92" s="336" t="s">
        <v>7255</v>
      </c>
      <c r="E92" s="862">
        <v>3000</v>
      </c>
      <c r="F92" s="227">
        <v>0.1</v>
      </c>
      <c r="G92" s="960">
        <f t="shared" si="29"/>
        <v>300</v>
      </c>
      <c r="H92" s="862">
        <f t="shared" si="30"/>
        <v>150</v>
      </c>
      <c r="I92" s="862">
        <f t="shared" si="31"/>
        <v>150</v>
      </c>
      <c r="J92" s="862"/>
      <c r="K92" s="862">
        <f>SUM(H92+I92+J92)</f>
        <v>300</v>
      </c>
      <c r="L92" s="862">
        <f>+E92-K92</f>
        <v>2700</v>
      </c>
    </row>
    <row r="93" spans="1:13" s="904" customFormat="1" ht="21" customHeight="1" x14ac:dyDescent="0.2">
      <c r="A93" s="669"/>
      <c r="B93" s="225" t="s">
        <v>7363</v>
      </c>
      <c r="C93" s="225" t="s">
        <v>7364</v>
      </c>
      <c r="D93" s="336" t="s">
        <v>7365</v>
      </c>
      <c r="E93" s="862">
        <v>20000</v>
      </c>
      <c r="F93" s="227">
        <v>0.1</v>
      </c>
      <c r="G93" s="960">
        <f t="shared" si="29"/>
        <v>2000</v>
      </c>
      <c r="H93" s="862">
        <f>G93*0.5</f>
        <v>1000</v>
      </c>
      <c r="I93" s="862">
        <f>G93*0.5</f>
        <v>1000</v>
      </c>
      <c r="J93" s="231"/>
      <c r="K93" s="862">
        <f>SUM(H93+I93+J93)</f>
        <v>2000</v>
      </c>
      <c r="L93" s="862">
        <f>+E93-K93</f>
        <v>18000</v>
      </c>
    </row>
    <row r="94" spans="1:13" s="229" customFormat="1" ht="21" x14ac:dyDescent="0.2">
      <c r="A94" s="225"/>
      <c r="B94" s="225"/>
      <c r="C94" s="847"/>
      <c r="D94" s="336"/>
      <c r="E94" s="787"/>
      <c r="F94" s="227"/>
      <c r="G94" s="960"/>
      <c r="H94" s="231"/>
      <c r="I94" s="231"/>
      <c r="J94" s="231"/>
      <c r="K94" s="231"/>
      <c r="L94" s="231"/>
    </row>
    <row r="95" spans="1:13" s="688" customFormat="1" ht="21.75" x14ac:dyDescent="0.2">
      <c r="A95" s="1081" t="s">
        <v>1621</v>
      </c>
      <c r="B95" s="1082"/>
      <c r="C95" s="1082"/>
      <c r="D95" s="1083"/>
      <c r="E95" s="694">
        <f>SUM(E87:E94)</f>
        <v>119000</v>
      </c>
      <c r="F95" s="694"/>
      <c r="G95" s="694">
        <f t="shared" ref="G95:L95" si="32">SUM(G87:G94)</f>
        <v>11900</v>
      </c>
      <c r="H95" s="694">
        <f t="shared" si="32"/>
        <v>5950</v>
      </c>
      <c r="I95" s="694">
        <f t="shared" si="32"/>
        <v>5950</v>
      </c>
      <c r="J95" s="694">
        <f t="shared" si="32"/>
        <v>0</v>
      </c>
      <c r="K95" s="694">
        <f t="shared" si="32"/>
        <v>11900</v>
      </c>
      <c r="L95" s="694">
        <f t="shared" si="32"/>
        <v>107100</v>
      </c>
      <c r="M95" s="912"/>
    </row>
    <row r="96" spans="1:13" s="447" customFormat="1" ht="23.25" x14ac:dyDescent="0.2">
      <c r="A96" s="778" t="s">
        <v>5901</v>
      </c>
      <c r="B96" s="778"/>
      <c r="C96" s="846"/>
      <c r="D96" s="814"/>
      <c r="E96" s="779"/>
      <c r="F96" s="942"/>
      <c r="G96" s="959"/>
      <c r="H96" s="781"/>
      <c r="I96" s="781"/>
      <c r="J96" s="781"/>
      <c r="K96" s="781"/>
      <c r="L96" s="781"/>
      <c r="M96" s="913"/>
    </row>
    <row r="97" spans="1:12" s="188" customFormat="1" ht="84" x14ac:dyDescent="0.2">
      <c r="A97" s="225"/>
      <c r="B97" s="225" t="s">
        <v>6650</v>
      </c>
      <c r="C97" s="225" t="s">
        <v>6651</v>
      </c>
      <c r="D97" s="336" t="s">
        <v>6652</v>
      </c>
      <c r="E97" s="862">
        <v>53000</v>
      </c>
      <c r="F97" s="227">
        <v>0.1</v>
      </c>
      <c r="G97" s="960">
        <f>+E97*F97</f>
        <v>5300</v>
      </c>
      <c r="H97" s="862">
        <f t="shared" ref="H97:H118" si="33">+G97*0.5</f>
        <v>2650</v>
      </c>
      <c r="I97" s="862">
        <f t="shared" ref="I97:I118" si="34">+G97*0.5</f>
        <v>2650</v>
      </c>
      <c r="J97" s="862"/>
      <c r="K97" s="862">
        <f t="shared" ref="K97:K118" si="35">SUM(H97+I97)</f>
        <v>5300</v>
      </c>
      <c r="L97" s="862">
        <f t="shared" ref="L97:L120" si="36">+E97-K97</f>
        <v>47700</v>
      </c>
    </row>
    <row r="98" spans="1:12" s="188" customFormat="1" ht="84" x14ac:dyDescent="0.2">
      <c r="A98" s="225"/>
      <c r="B98" s="225" t="s">
        <v>6653</v>
      </c>
      <c r="C98" s="225" t="s">
        <v>6654</v>
      </c>
      <c r="D98" s="336" t="s">
        <v>6655</v>
      </c>
      <c r="E98" s="862">
        <v>30500</v>
      </c>
      <c r="F98" s="227">
        <v>0.1</v>
      </c>
      <c r="G98" s="960">
        <f t="shared" ref="G98:G119" si="37">+E98*F98</f>
        <v>3050</v>
      </c>
      <c r="H98" s="862">
        <f t="shared" si="33"/>
        <v>1525</v>
      </c>
      <c r="I98" s="862">
        <f t="shared" si="34"/>
        <v>1525</v>
      </c>
      <c r="J98" s="862"/>
      <c r="K98" s="862">
        <f t="shared" si="35"/>
        <v>3050</v>
      </c>
      <c r="L98" s="862">
        <f t="shared" si="36"/>
        <v>27450</v>
      </c>
    </row>
    <row r="99" spans="1:12" s="188" customFormat="1" ht="84" x14ac:dyDescent="0.2">
      <c r="A99" s="225"/>
      <c r="B99" s="225" t="s">
        <v>6656</v>
      </c>
      <c r="C99" s="225" t="s">
        <v>6657</v>
      </c>
      <c r="D99" s="336" t="s">
        <v>6658</v>
      </c>
      <c r="E99" s="862">
        <v>21500</v>
      </c>
      <c r="F99" s="227">
        <v>0.1</v>
      </c>
      <c r="G99" s="960">
        <f t="shared" si="37"/>
        <v>2150</v>
      </c>
      <c r="H99" s="862">
        <f t="shared" si="33"/>
        <v>1075</v>
      </c>
      <c r="I99" s="862">
        <f t="shared" si="34"/>
        <v>1075</v>
      </c>
      <c r="J99" s="862"/>
      <c r="K99" s="862">
        <f t="shared" si="35"/>
        <v>2150</v>
      </c>
      <c r="L99" s="862">
        <f t="shared" si="36"/>
        <v>19350</v>
      </c>
    </row>
    <row r="100" spans="1:12" s="188" customFormat="1" ht="105" x14ac:dyDescent="0.2">
      <c r="A100" s="225"/>
      <c r="B100" s="225" t="s">
        <v>6656</v>
      </c>
      <c r="C100" s="225" t="s">
        <v>6659</v>
      </c>
      <c r="D100" s="336" t="s">
        <v>6660</v>
      </c>
      <c r="E100" s="862">
        <v>59000</v>
      </c>
      <c r="F100" s="227">
        <v>0.1</v>
      </c>
      <c r="G100" s="960">
        <f t="shared" si="37"/>
        <v>5900</v>
      </c>
      <c r="H100" s="862">
        <f t="shared" si="33"/>
        <v>2950</v>
      </c>
      <c r="I100" s="862">
        <f t="shared" si="34"/>
        <v>2950</v>
      </c>
      <c r="J100" s="862"/>
      <c r="K100" s="862">
        <f t="shared" si="35"/>
        <v>5900</v>
      </c>
      <c r="L100" s="862">
        <f t="shared" si="36"/>
        <v>53100</v>
      </c>
    </row>
    <row r="101" spans="1:12" s="188" customFormat="1" ht="84" x14ac:dyDescent="0.2">
      <c r="A101" s="225"/>
      <c r="B101" s="225" t="s">
        <v>6656</v>
      </c>
      <c r="C101" s="225" t="s">
        <v>6661</v>
      </c>
      <c r="D101" s="336" t="s">
        <v>6662</v>
      </c>
      <c r="E101" s="862">
        <v>85560</v>
      </c>
      <c r="F101" s="227">
        <v>0.1</v>
      </c>
      <c r="G101" s="960">
        <f t="shared" si="37"/>
        <v>8556</v>
      </c>
      <c r="H101" s="862">
        <f t="shared" si="33"/>
        <v>4278</v>
      </c>
      <c r="I101" s="862">
        <f t="shared" si="34"/>
        <v>4278</v>
      </c>
      <c r="J101" s="862"/>
      <c r="K101" s="862">
        <f t="shared" si="35"/>
        <v>8556</v>
      </c>
      <c r="L101" s="862">
        <f t="shared" si="36"/>
        <v>77004</v>
      </c>
    </row>
    <row r="102" spans="1:12" s="188" customFormat="1" ht="105" x14ac:dyDescent="0.2">
      <c r="A102" s="225"/>
      <c r="B102" s="225" t="s">
        <v>6656</v>
      </c>
      <c r="C102" s="225" t="s">
        <v>6663</v>
      </c>
      <c r="D102" s="336" t="s">
        <v>6664</v>
      </c>
      <c r="E102" s="862">
        <v>38000</v>
      </c>
      <c r="F102" s="227">
        <v>0.1</v>
      </c>
      <c r="G102" s="960">
        <f t="shared" si="37"/>
        <v>3800</v>
      </c>
      <c r="H102" s="862">
        <f t="shared" si="33"/>
        <v>1900</v>
      </c>
      <c r="I102" s="862">
        <f t="shared" si="34"/>
        <v>1900</v>
      </c>
      <c r="J102" s="862"/>
      <c r="K102" s="862">
        <f t="shared" si="35"/>
        <v>3800</v>
      </c>
      <c r="L102" s="862">
        <f t="shared" si="36"/>
        <v>34200</v>
      </c>
    </row>
    <row r="103" spans="1:12" s="188" customFormat="1" ht="84" x14ac:dyDescent="0.2">
      <c r="A103" s="225"/>
      <c r="B103" s="225" t="s">
        <v>6691</v>
      </c>
      <c r="C103" s="225" t="s">
        <v>6692</v>
      </c>
      <c r="D103" s="336" t="s">
        <v>6693</v>
      </c>
      <c r="E103" s="862">
        <v>53300</v>
      </c>
      <c r="F103" s="227">
        <v>0.1</v>
      </c>
      <c r="G103" s="960">
        <f t="shared" si="37"/>
        <v>5330</v>
      </c>
      <c r="H103" s="862">
        <f t="shared" si="33"/>
        <v>2665</v>
      </c>
      <c r="I103" s="862">
        <f t="shared" si="34"/>
        <v>2665</v>
      </c>
      <c r="J103" s="862"/>
      <c r="K103" s="862">
        <f t="shared" si="35"/>
        <v>5330</v>
      </c>
      <c r="L103" s="862">
        <f t="shared" si="36"/>
        <v>47970</v>
      </c>
    </row>
    <row r="104" spans="1:12" s="188" customFormat="1" ht="63" x14ac:dyDescent="0.2">
      <c r="A104" s="225"/>
      <c r="B104" s="225" t="s">
        <v>6694</v>
      </c>
      <c r="C104" s="225" t="s">
        <v>6695</v>
      </c>
      <c r="D104" s="336" t="s">
        <v>6696</v>
      </c>
      <c r="E104" s="862">
        <v>104902</v>
      </c>
      <c r="F104" s="227">
        <v>0.1</v>
      </c>
      <c r="G104" s="960">
        <f t="shared" si="37"/>
        <v>10490.2</v>
      </c>
      <c r="H104" s="862">
        <f t="shared" si="33"/>
        <v>5245.1</v>
      </c>
      <c r="I104" s="862">
        <f t="shared" si="34"/>
        <v>5245.1</v>
      </c>
      <c r="J104" s="862"/>
      <c r="K104" s="862">
        <f t="shared" si="35"/>
        <v>10490.2</v>
      </c>
      <c r="L104" s="862">
        <f t="shared" si="36"/>
        <v>94411.8</v>
      </c>
    </row>
    <row r="105" spans="1:12" s="229" customFormat="1" ht="105" x14ac:dyDescent="0.2">
      <c r="A105" s="225"/>
      <c r="B105" s="225" t="s">
        <v>6697</v>
      </c>
      <c r="C105" s="225" t="s">
        <v>6698</v>
      </c>
      <c r="D105" s="336" t="s">
        <v>6699</v>
      </c>
      <c r="E105" s="862">
        <v>40000</v>
      </c>
      <c r="F105" s="227">
        <v>0.1</v>
      </c>
      <c r="G105" s="960">
        <f t="shared" si="37"/>
        <v>4000</v>
      </c>
      <c r="H105" s="862">
        <f t="shared" si="33"/>
        <v>2000</v>
      </c>
      <c r="I105" s="862">
        <f t="shared" si="34"/>
        <v>2000</v>
      </c>
      <c r="J105" s="862"/>
      <c r="K105" s="862">
        <f t="shared" si="35"/>
        <v>4000</v>
      </c>
      <c r="L105" s="862">
        <f t="shared" si="36"/>
        <v>36000</v>
      </c>
    </row>
    <row r="106" spans="1:12" s="229" customFormat="1" ht="63" x14ac:dyDescent="0.2">
      <c r="A106" s="225"/>
      <c r="B106" s="225" t="s">
        <v>6700</v>
      </c>
      <c r="C106" s="225" t="s">
        <v>6701</v>
      </c>
      <c r="D106" s="336" t="s">
        <v>6702</v>
      </c>
      <c r="E106" s="862">
        <v>25000</v>
      </c>
      <c r="F106" s="227">
        <v>0.1</v>
      </c>
      <c r="G106" s="960">
        <f t="shared" si="37"/>
        <v>2500</v>
      </c>
      <c r="H106" s="862">
        <f t="shared" si="33"/>
        <v>1250</v>
      </c>
      <c r="I106" s="862">
        <f t="shared" si="34"/>
        <v>1250</v>
      </c>
      <c r="J106" s="862"/>
      <c r="K106" s="862">
        <f t="shared" si="35"/>
        <v>2500</v>
      </c>
      <c r="L106" s="862">
        <f t="shared" si="36"/>
        <v>22500</v>
      </c>
    </row>
    <row r="107" spans="1:12" s="229" customFormat="1" ht="84" x14ac:dyDescent="0.2">
      <c r="A107" s="225"/>
      <c r="B107" s="225" t="s">
        <v>6680</v>
      </c>
      <c r="C107" s="225" t="s">
        <v>6703</v>
      </c>
      <c r="D107" s="336" t="s">
        <v>6704</v>
      </c>
      <c r="E107" s="862">
        <v>48000</v>
      </c>
      <c r="F107" s="227">
        <v>0.1</v>
      </c>
      <c r="G107" s="960">
        <f t="shared" si="37"/>
        <v>4800</v>
      </c>
      <c r="H107" s="862">
        <f t="shared" si="33"/>
        <v>2400</v>
      </c>
      <c r="I107" s="862">
        <f t="shared" si="34"/>
        <v>2400</v>
      </c>
      <c r="J107" s="862"/>
      <c r="K107" s="862">
        <f t="shared" si="35"/>
        <v>4800</v>
      </c>
      <c r="L107" s="862">
        <f t="shared" si="36"/>
        <v>43200</v>
      </c>
    </row>
    <row r="108" spans="1:12" s="229" customFormat="1" ht="84" x14ac:dyDescent="0.2">
      <c r="A108" s="225"/>
      <c r="B108" s="225" t="s">
        <v>6705</v>
      </c>
      <c r="C108" s="225" t="s">
        <v>6706</v>
      </c>
      <c r="D108" s="336" t="s">
        <v>6707</v>
      </c>
      <c r="E108" s="862">
        <v>9000</v>
      </c>
      <c r="F108" s="227">
        <v>0.1</v>
      </c>
      <c r="G108" s="960">
        <f t="shared" si="37"/>
        <v>900</v>
      </c>
      <c r="H108" s="862">
        <f t="shared" si="33"/>
        <v>450</v>
      </c>
      <c r="I108" s="862">
        <f t="shared" si="34"/>
        <v>450</v>
      </c>
      <c r="J108" s="862"/>
      <c r="K108" s="862">
        <f t="shared" si="35"/>
        <v>900</v>
      </c>
      <c r="L108" s="862">
        <f t="shared" si="36"/>
        <v>8100</v>
      </c>
    </row>
    <row r="109" spans="1:12" s="229" customFormat="1" ht="105" x14ac:dyDescent="0.2">
      <c r="A109" s="225"/>
      <c r="B109" s="225" t="s">
        <v>6708</v>
      </c>
      <c r="C109" s="225" t="s">
        <v>6709</v>
      </c>
      <c r="D109" s="336" t="s">
        <v>6710</v>
      </c>
      <c r="E109" s="862">
        <v>32000</v>
      </c>
      <c r="F109" s="227">
        <v>0.1</v>
      </c>
      <c r="G109" s="960">
        <f t="shared" si="37"/>
        <v>3200</v>
      </c>
      <c r="H109" s="862">
        <f t="shared" si="33"/>
        <v>1600</v>
      </c>
      <c r="I109" s="862">
        <f t="shared" si="34"/>
        <v>1600</v>
      </c>
      <c r="J109" s="862"/>
      <c r="K109" s="862">
        <f t="shared" si="35"/>
        <v>3200</v>
      </c>
      <c r="L109" s="862">
        <f t="shared" si="36"/>
        <v>28800</v>
      </c>
    </row>
    <row r="110" spans="1:12" s="229" customFormat="1" ht="84" x14ac:dyDescent="0.2">
      <c r="A110" s="225"/>
      <c r="B110" s="225" t="s">
        <v>6792</v>
      </c>
      <c r="C110" s="225" t="s">
        <v>6793</v>
      </c>
      <c r="D110" s="336" t="s">
        <v>6794</v>
      </c>
      <c r="E110" s="862">
        <v>20000</v>
      </c>
      <c r="F110" s="227">
        <v>0.1</v>
      </c>
      <c r="G110" s="960">
        <f t="shared" si="37"/>
        <v>2000</v>
      </c>
      <c r="H110" s="862">
        <f t="shared" si="33"/>
        <v>1000</v>
      </c>
      <c r="I110" s="862">
        <f t="shared" si="34"/>
        <v>1000</v>
      </c>
      <c r="J110" s="862"/>
      <c r="K110" s="862">
        <f t="shared" si="35"/>
        <v>2000</v>
      </c>
      <c r="L110" s="862">
        <f t="shared" si="36"/>
        <v>18000</v>
      </c>
    </row>
    <row r="111" spans="1:12" s="229" customFormat="1" ht="84" x14ac:dyDescent="0.2">
      <c r="A111" s="225"/>
      <c r="B111" s="225" t="s">
        <v>6792</v>
      </c>
      <c r="C111" s="225" t="s">
        <v>6795</v>
      </c>
      <c r="D111" s="336" t="s">
        <v>6796</v>
      </c>
      <c r="E111" s="862">
        <v>35000</v>
      </c>
      <c r="F111" s="227">
        <v>0.1</v>
      </c>
      <c r="G111" s="960">
        <f t="shared" si="37"/>
        <v>3500</v>
      </c>
      <c r="H111" s="862">
        <f t="shared" si="33"/>
        <v>1750</v>
      </c>
      <c r="I111" s="862">
        <f t="shared" si="34"/>
        <v>1750</v>
      </c>
      <c r="J111" s="862"/>
      <c r="K111" s="862">
        <f t="shared" si="35"/>
        <v>3500</v>
      </c>
      <c r="L111" s="862">
        <f t="shared" si="36"/>
        <v>31500</v>
      </c>
    </row>
    <row r="112" spans="1:12" s="229" customFormat="1" ht="105" x14ac:dyDescent="0.2">
      <c r="A112" s="225"/>
      <c r="B112" s="225" t="s">
        <v>6797</v>
      </c>
      <c r="C112" s="225" t="s">
        <v>6798</v>
      </c>
      <c r="D112" s="336" t="s">
        <v>6799</v>
      </c>
      <c r="E112" s="862">
        <v>36000</v>
      </c>
      <c r="F112" s="227">
        <v>0.1</v>
      </c>
      <c r="G112" s="960">
        <f t="shared" si="37"/>
        <v>3600</v>
      </c>
      <c r="H112" s="862">
        <f t="shared" si="33"/>
        <v>1800</v>
      </c>
      <c r="I112" s="862">
        <f t="shared" si="34"/>
        <v>1800</v>
      </c>
      <c r="J112" s="862"/>
      <c r="K112" s="862">
        <f t="shared" si="35"/>
        <v>3600</v>
      </c>
      <c r="L112" s="862">
        <f t="shared" si="36"/>
        <v>32400</v>
      </c>
    </row>
    <row r="113" spans="1:12" s="229" customFormat="1" ht="84" x14ac:dyDescent="0.2">
      <c r="A113" s="225"/>
      <c r="B113" s="225" t="s">
        <v>6800</v>
      </c>
      <c r="C113" s="225" t="s">
        <v>6801</v>
      </c>
      <c r="D113" s="336" t="s">
        <v>6802</v>
      </c>
      <c r="E113" s="862">
        <v>40000</v>
      </c>
      <c r="F113" s="227">
        <v>0.1</v>
      </c>
      <c r="G113" s="960">
        <f t="shared" si="37"/>
        <v>4000</v>
      </c>
      <c r="H113" s="862">
        <f t="shared" si="33"/>
        <v>2000</v>
      </c>
      <c r="I113" s="862">
        <f t="shared" si="34"/>
        <v>2000</v>
      </c>
      <c r="J113" s="862"/>
      <c r="K113" s="862">
        <f t="shared" si="35"/>
        <v>4000</v>
      </c>
      <c r="L113" s="862">
        <f t="shared" si="36"/>
        <v>36000</v>
      </c>
    </row>
    <row r="114" spans="1:12" s="229" customFormat="1" ht="84" x14ac:dyDescent="0.2">
      <c r="A114" s="225"/>
      <c r="B114" s="225" t="s">
        <v>6800</v>
      </c>
      <c r="C114" s="225" t="s">
        <v>6803</v>
      </c>
      <c r="D114" s="336" t="s">
        <v>6804</v>
      </c>
      <c r="E114" s="862">
        <v>38000</v>
      </c>
      <c r="F114" s="227">
        <v>0.1</v>
      </c>
      <c r="G114" s="960">
        <f t="shared" si="37"/>
        <v>3800</v>
      </c>
      <c r="H114" s="862">
        <f t="shared" si="33"/>
        <v>1900</v>
      </c>
      <c r="I114" s="862">
        <f t="shared" si="34"/>
        <v>1900</v>
      </c>
      <c r="J114" s="862"/>
      <c r="K114" s="862">
        <f t="shared" si="35"/>
        <v>3800</v>
      </c>
      <c r="L114" s="862">
        <f t="shared" si="36"/>
        <v>34200</v>
      </c>
    </row>
    <row r="115" spans="1:12" s="229" customFormat="1" ht="105" x14ac:dyDescent="0.2">
      <c r="A115" s="225"/>
      <c r="B115" s="225" t="s">
        <v>6878</v>
      </c>
      <c r="C115" s="225" t="s">
        <v>6879</v>
      </c>
      <c r="D115" s="336" t="s">
        <v>6880</v>
      </c>
      <c r="E115" s="862">
        <v>7500</v>
      </c>
      <c r="F115" s="227">
        <v>0.1</v>
      </c>
      <c r="G115" s="960">
        <f t="shared" si="37"/>
        <v>750</v>
      </c>
      <c r="H115" s="862">
        <f t="shared" si="33"/>
        <v>375</v>
      </c>
      <c r="I115" s="862">
        <f t="shared" si="34"/>
        <v>375</v>
      </c>
      <c r="J115" s="862"/>
      <c r="K115" s="862">
        <f t="shared" si="35"/>
        <v>750</v>
      </c>
      <c r="L115" s="862">
        <f t="shared" si="36"/>
        <v>6750</v>
      </c>
    </row>
    <row r="116" spans="1:12" s="229" customFormat="1" ht="105" x14ac:dyDescent="0.2">
      <c r="A116" s="225"/>
      <c r="B116" s="225" t="s">
        <v>6878</v>
      </c>
      <c r="C116" s="225" t="s">
        <v>6881</v>
      </c>
      <c r="D116" s="336" t="s">
        <v>6882</v>
      </c>
      <c r="E116" s="862">
        <v>56500</v>
      </c>
      <c r="F116" s="227">
        <v>0.1</v>
      </c>
      <c r="G116" s="960">
        <f t="shared" si="37"/>
        <v>5650</v>
      </c>
      <c r="H116" s="862">
        <f t="shared" si="33"/>
        <v>2825</v>
      </c>
      <c r="I116" s="862">
        <f t="shared" si="34"/>
        <v>2825</v>
      </c>
      <c r="J116" s="862"/>
      <c r="K116" s="862">
        <f t="shared" si="35"/>
        <v>5650</v>
      </c>
      <c r="L116" s="862">
        <f t="shared" si="36"/>
        <v>50850</v>
      </c>
    </row>
    <row r="117" spans="1:12" s="229" customFormat="1" ht="105" x14ac:dyDescent="0.2">
      <c r="A117" s="225"/>
      <c r="B117" s="225" t="s">
        <v>6869</v>
      </c>
      <c r="C117" s="225" t="s">
        <v>6883</v>
      </c>
      <c r="D117" s="336" t="s">
        <v>6884</v>
      </c>
      <c r="E117" s="862">
        <v>7500</v>
      </c>
      <c r="F117" s="227">
        <v>0.1</v>
      </c>
      <c r="G117" s="960">
        <f t="shared" si="37"/>
        <v>750</v>
      </c>
      <c r="H117" s="862">
        <f t="shared" si="33"/>
        <v>375</v>
      </c>
      <c r="I117" s="862">
        <f t="shared" si="34"/>
        <v>375</v>
      </c>
      <c r="J117" s="862"/>
      <c r="K117" s="862">
        <f t="shared" si="35"/>
        <v>750</v>
      </c>
      <c r="L117" s="862">
        <f t="shared" si="36"/>
        <v>6750</v>
      </c>
    </row>
    <row r="118" spans="1:12" s="229" customFormat="1" ht="105" x14ac:dyDescent="0.2">
      <c r="A118" s="225"/>
      <c r="B118" s="225" t="s">
        <v>6866</v>
      </c>
      <c r="C118" s="225" t="s">
        <v>6885</v>
      </c>
      <c r="D118" s="336" t="s">
        <v>6886</v>
      </c>
      <c r="E118" s="862">
        <v>5000</v>
      </c>
      <c r="F118" s="227">
        <v>0.1</v>
      </c>
      <c r="G118" s="960">
        <f t="shared" si="37"/>
        <v>500</v>
      </c>
      <c r="H118" s="862">
        <f t="shared" si="33"/>
        <v>250</v>
      </c>
      <c r="I118" s="862">
        <f t="shared" si="34"/>
        <v>250</v>
      </c>
      <c r="J118" s="862"/>
      <c r="K118" s="862">
        <f t="shared" si="35"/>
        <v>500</v>
      </c>
      <c r="L118" s="862">
        <f t="shared" si="36"/>
        <v>4500</v>
      </c>
    </row>
    <row r="119" spans="1:12" s="229" customFormat="1" ht="105" x14ac:dyDescent="0.2">
      <c r="A119" s="225"/>
      <c r="B119" s="936" t="s">
        <v>6928</v>
      </c>
      <c r="C119" s="936" t="s">
        <v>6929</v>
      </c>
      <c r="D119" s="937" t="s">
        <v>6930</v>
      </c>
      <c r="E119" s="938">
        <v>66000</v>
      </c>
      <c r="F119" s="939">
        <v>0.06</v>
      </c>
      <c r="G119" s="965">
        <f t="shared" si="37"/>
        <v>3960</v>
      </c>
      <c r="H119" s="938">
        <f>+G119*2.5/6</f>
        <v>1650</v>
      </c>
      <c r="I119" s="938">
        <f>+G119*1.5/6</f>
        <v>990</v>
      </c>
      <c r="J119" s="938">
        <f>+G119*2/6</f>
        <v>1320</v>
      </c>
      <c r="K119" s="938">
        <f>SUM(H119+I119+J119)</f>
        <v>3960</v>
      </c>
      <c r="L119" s="938">
        <f t="shared" si="36"/>
        <v>62040</v>
      </c>
    </row>
    <row r="120" spans="1:12" s="229" customFormat="1" ht="105" x14ac:dyDescent="0.2">
      <c r="A120" s="225"/>
      <c r="B120" s="225" t="s">
        <v>6917</v>
      </c>
      <c r="C120" s="225" t="s">
        <v>6931</v>
      </c>
      <c r="D120" s="336" t="s">
        <v>6932</v>
      </c>
      <c r="E120" s="862">
        <v>52300</v>
      </c>
      <c r="F120" s="227">
        <v>0.1</v>
      </c>
      <c r="G120" s="960">
        <f>+E120*F120</f>
        <v>5230</v>
      </c>
      <c r="H120" s="862">
        <f>+G120*0.5</f>
        <v>2615</v>
      </c>
      <c r="I120" s="862">
        <f t="shared" ref="I120:I135" si="38">+G120*0.5</f>
        <v>2615</v>
      </c>
      <c r="J120" s="862"/>
      <c r="K120" s="862">
        <f t="shared" ref="K120:K129" si="39">SUM(H120+I120)</f>
        <v>5230</v>
      </c>
      <c r="L120" s="862">
        <f t="shared" si="36"/>
        <v>47070</v>
      </c>
    </row>
    <row r="121" spans="1:12" s="229" customFormat="1" ht="84" x14ac:dyDescent="0.2">
      <c r="A121" s="225"/>
      <c r="B121" s="225" t="s">
        <v>6933</v>
      </c>
      <c r="C121" s="225" t="s">
        <v>6934</v>
      </c>
      <c r="D121" s="336" t="s">
        <v>6935</v>
      </c>
      <c r="E121" s="862">
        <v>33500</v>
      </c>
      <c r="F121" s="227">
        <v>0.1</v>
      </c>
      <c r="G121" s="960">
        <f t="shared" ref="G121:G138" si="40">+E121*F121</f>
        <v>3350</v>
      </c>
      <c r="H121" s="862">
        <f t="shared" ref="H121:H135" si="41">+G121*0.5</f>
        <v>1675</v>
      </c>
      <c r="I121" s="862">
        <f t="shared" si="38"/>
        <v>1675</v>
      </c>
      <c r="J121" s="862"/>
      <c r="K121" s="862">
        <f t="shared" si="39"/>
        <v>3350</v>
      </c>
      <c r="L121" s="862">
        <v>30150</v>
      </c>
    </row>
    <row r="122" spans="1:12" s="229" customFormat="1" ht="84" x14ac:dyDescent="0.2">
      <c r="A122" s="225"/>
      <c r="B122" s="225" t="s">
        <v>6936</v>
      </c>
      <c r="C122" s="225" t="s">
        <v>6937</v>
      </c>
      <c r="D122" s="336" t="s">
        <v>6938</v>
      </c>
      <c r="E122" s="862">
        <v>85400</v>
      </c>
      <c r="F122" s="227">
        <v>0.1</v>
      </c>
      <c r="G122" s="960">
        <f t="shared" si="40"/>
        <v>8540</v>
      </c>
      <c r="H122" s="862">
        <f t="shared" si="41"/>
        <v>4270</v>
      </c>
      <c r="I122" s="862">
        <f t="shared" si="38"/>
        <v>4270</v>
      </c>
      <c r="J122" s="862"/>
      <c r="K122" s="862">
        <f t="shared" si="39"/>
        <v>8540</v>
      </c>
      <c r="L122" s="862">
        <v>76860</v>
      </c>
    </row>
    <row r="123" spans="1:12" s="188" customFormat="1" ht="105" x14ac:dyDescent="0.2">
      <c r="A123" s="225"/>
      <c r="B123" s="225" t="s">
        <v>7003</v>
      </c>
      <c r="C123" s="225" t="s">
        <v>7020</v>
      </c>
      <c r="D123" s="336" t="s">
        <v>7021</v>
      </c>
      <c r="E123" s="862">
        <v>7500</v>
      </c>
      <c r="F123" s="227">
        <v>0.1</v>
      </c>
      <c r="G123" s="960">
        <f t="shared" si="40"/>
        <v>750</v>
      </c>
      <c r="H123" s="862">
        <f t="shared" si="41"/>
        <v>375</v>
      </c>
      <c r="I123" s="862">
        <f t="shared" si="38"/>
        <v>375</v>
      </c>
      <c r="J123" s="862"/>
      <c r="K123" s="862">
        <f t="shared" si="39"/>
        <v>750</v>
      </c>
      <c r="L123" s="862">
        <f t="shared" ref="L123:L129" si="42">+E123-K123</f>
        <v>6750</v>
      </c>
    </row>
    <row r="124" spans="1:12" s="188" customFormat="1" ht="84" x14ac:dyDescent="0.2">
      <c r="A124" s="225"/>
      <c r="B124" s="225" t="s">
        <v>7011</v>
      </c>
      <c r="C124" s="225" t="s">
        <v>7022</v>
      </c>
      <c r="D124" s="336" t="s">
        <v>7023</v>
      </c>
      <c r="E124" s="862">
        <v>79780</v>
      </c>
      <c r="F124" s="227">
        <v>0.1</v>
      </c>
      <c r="G124" s="960">
        <f t="shared" si="40"/>
        <v>7978</v>
      </c>
      <c r="H124" s="862">
        <f t="shared" si="41"/>
        <v>3989</v>
      </c>
      <c r="I124" s="862">
        <f t="shared" si="38"/>
        <v>3989</v>
      </c>
      <c r="J124" s="862"/>
      <c r="K124" s="862">
        <f t="shared" si="39"/>
        <v>7978</v>
      </c>
      <c r="L124" s="862">
        <f t="shared" si="42"/>
        <v>71802</v>
      </c>
    </row>
    <row r="125" spans="1:12" s="188" customFormat="1" ht="84" x14ac:dyDescent="0.2">
      <c r="A125" s="225"/>
      <c r="B125" s="225" t="s">
        <v>7024</v>
      </c>
      <c r="C125" s="225" t="s">
        <v>7025</v>
      </c>
      <c r="D125" s="336" t="s">
        <v>7026</v>
      </c>
      <c r="E125" s="862">
        <v>30500</v>
      </c>
      <c r="F125" s="227">
        <v>0.1</v>
      </c>
      <c r="G125" s="960">
        <f t="shared" si="40"/>
        <v>3050</v>
      </c>
      <c r="H125" s="862">
        <f t="shared" si="41"/>
        <v>1525</v>
      </c>
      <c r="I125" s="862">
        <f t="shared" si="38"/>
        <v>1525</v>
      </c>
      <c r="J125" s="862"/>
      <c r="K125" s="862">
        <f t="shared" si="39"/>
        <v>3050</v>
      </c>
      <c r="L125" s="862">
        <f t="shared" si="42"/>
        <v>27450</v>
      </c>
    </row>
    <row r="126" spans="1:12" s="188" customFormat="1" ht="84" x14ac:dyDescent="0.2">
      <c r="A126" s="225"/>
      <c r="B126" s="225" t="s">
        <v>7027</v>
      </c>
      <c r="C126" s="225" t="s">
        <v>7028</v>
      </c>
      <c r="D126" s="336" t="s">
        <v>7029</v>
      </c>
      <c r="E126" s="862">
        <v>25200</v>
      </c>
      <c r="F126" s="227">
        <v>0.1</v>
      </c>
      <c r="G126" s="960">
        <f t="shared" si="40"/>
        <v>2520</v>
      </c>
      <c r="H126" s="862">
        <f t="shared" si="41"/>
        <v>1260</v>
      </c>
      <c r="I126" s="862">
        <f t="shared" si="38"/>
        <v>1260</v>
      </c>
      <c r="J126" s="862"/>
      <c r="K126" s="862">
        <f t="shared" si="39"/>
        <v>2520</v>
      </c>
      <c r="L126" s="862">
        <f t="shared" si="42"/>
        <v>22680</v>
      </c>
    </row>
    <row r="127" spans="1:12" s="904" customFormat="1" ht="105" x14ac:dyDescent="0.2">
      <c r="A127" s="225"/>
      <c r="B127" s="225" t="s">
        <v>7087</v>
      </c>
      <c r="C127" s="225" t="s">
        <v>7095</v>
      </c>
      <c r="D127" s="336" t="s">
        <v>7096</v>
      </c>
      <c r="E127" s="862">
        <v>33600</v>
      </c>
      <c r="F127" s="227">
        <v>0.1</v>
      </c>
      <c r="G127" s="960">
        <f t="shared" si="40"/>
        <v>3360</v>
      </c>
      <c r="H127" s="862">
        <f t="shared" si="41"/>
        <v>1680</v>
      </c>
      <c r="I127" s="862">
        <f t="shared" si="38"/>
        <v>1680</v>
      </c>
      <c r="J127" s="862"/>
      <c r="K127" s="862">
        <f t="shared" si="39"/>
        <v>3360</v>
      </c>
      <c r="L127" s="862">
        <f t="shared" si="42"/>
        <v>30240</v>
      </c>
    </row>
    <row r="128" spans="1:12" s="904" customFormat="1" ht="105" x14ac:dyDescent="0.2">
      <c r="A128" s="225"/>
      <c r="B128" s="225" t="s">
        <v>7097</v>
      </c>
      <c r="C128" s="225" t="s">
        <v>7098</v>
      </c>
      <c r="D128" s="336" t="s">
        <v>7099</v>
      </c>
      <c r="E128" s="862">
        <v>40000</v>
      </c>
      <c r="F128" s="227">
        <v>0.1</v>
      </c>
      <c r="G128" s="960">
        <f t="shared" si="40"/>
        <v>4000</v>
      </c>
      <c r="H128" s="862">
        <f t="shared" si="41"/>
        <v>2000</v>
      </c>
      <c r="I128" s="862">
        <f t="shared" si="38"/>
        <v>2000</v>
      </c>
      <c r="J128" s="862"/>
      <c r="K128" s="862">
        <f t="shared" si="39"/>
        <v>4000</v>
      </c>
      <c r="L128" s="862">
        <f t="shared" si="42"/>
        <v>36000</v>
      </c>
    </row>
    <row r="129" spans="1:13" s="904" customFormat="1" ht="84" x14ac:dyDescent="0.2">
      <c r="A129" s="225"/>
      <c r="B129" s="225" t="s">
        <v>7097</v>
      </c>
      <c r="C129" s="225" t="s">
        <v>7100</v>
      </c>
      <c r="D129" s="336" t="s">
        <v>7101</v>
      </c>
      <c r="E129" s="862">
        <v>8000</v>
      </c>
      <c r="F129" s="227">
        <v>0.1</v>
      </c>
      <c r="G129" s="960">
        <f t="shared" si="40"/>
        <v>800</v>
      </c>
      <c r="H129" s="862">
        <f t="shared" si="41"/>
        <v>400</v>
      </c>
      <c r="I129" s="862">
        <f t="shared" si="38"/>
        <v>400</v>
      </c>
      <c r="J129" s="862"/>
      <c r="K129" s="862">
        <f t="shared" si="39"/>
        <v>800</v>
      </c>
      <c r="L129" s="862">
        <f t="shared" si="42"/>
        <v>7200</v>
      </c>
    </row>
    <row r="130" spans="1:13" s="188" customFormat="1" ht="84" x14ac:dyDescent="0.2">
      <c r="A130" s="225"/>
      <c r="B130" s="225" t="s">
        <v>7155</v>
      </c>
      <c r="C130" s="225" t="s">
        <v>7156</v>
      </c>
      <c r="D130" s="336" t="s">
        <v>7157</v>
      </c>
      <c r="E130" s="862">
        <v>60000</v>
      </c>
      <c r="F130" s="227">
        <v>0.1</v>
      </c>
      <c r="G130" s="960">
        <f t="shared" si="40"/>
        <v>6000</v>
      </c>
      <c r="H130" s="862">
        <f t="shared" si="41"/>
        <v>3000</v>
      </c>
      <c r="I130" s="862">
        <f t="shared" si="38"/>
        <v>3000</v>
      </c>
      <c r="J130" s="862"/>
      <c r="K130" s="862">
        <v>6000</v>
      </c>
      <c r="L130" s="862">
        <v>54000</v>
      </c>
    </row>
    <row r="131" spans="1:13" s="188" customFormat="1" ht="105" x14ac:dyDescent="0.2">
      <c r="A131" s="225"/>
      <c r="B131" s="225" t="s">
        <v>7158</v>
      </c>
      <c r="C131" s="225" t="s">
        <v>7159</v>
      </c>
      <c r="D131" s="336" t="s">
        <v>7160</v>
      </c>
      <c r="E131" s="862">
        <v>54000</v>
      </c>
      <c r="F131" s="227">
        <v>0.1</v>
      </c>
      <c r="G131" s="960">
        <f t="shared" si="40"/>
        <v>5400</v>
      </c>
      <c r="H131" s="862">
        <f t="shared" si="41"/>
        <v>2700</v>
      </c>
      <c r="I131" s="862">
        <f t="shared" si="38"/>
        <v>2700</v>
      </c>
      <c r="J131" s="862"/>
      <c r="K131" s="862">
        <v>5400</v>
      </c>
      <c r="L131" s="862">
        <v>48600</v>
      </c>
    </row>
    <row r="132" spans="1:13" s="188" customFormat="1" ht="105" x14ac:dyDescent="0.2">
      <c r="A132" s="225"/>
      <c r="B132" s="225" t="s">
        <v>7161</v>
      </c>
      <c r="C132" s="225" t="s">
        <v>7162</v>
      </c>
      <c r="D132" s="336" t="s">
        <v>7163</v>
      </c>
      <c r="E132" s="862">
        <v>89500</v>
      </c>
      <c r="F132" s="227">
        <v>0.1</v>
      </c>
      <c r="G132" s="960">
        <f t="shared" si="40"/>
        <v>8950</v>
      </c>
      <c r="H132" s="862">
        <f t="shared" si="41"/>
        <v>4475</v>
      </c>
      <c r="I132" s="862">
        <f t="shared" si="38"/>
        <v>4475</v>
      </c>
      <c r="J132" s="862"/>
      <c r="K132" s="862">
        <v>8950</v>
      </c>
      <c r="L132" s="862">
        <v>80550</v>
      </c>
    </row>
    <row r="133" spans="1:13" s="904" customFormat="1" ht="105" x14ac:dyDescent="0.2">
      <c r="A133" s="669"/>
      <c r="B133" s="225" t="s">
        <v>7256</v>
      </c>
      <c r="C133" s="225" t="s">
        <v>7257</v>
      </c>
      <c r="D133" s="336" t="s">
        <v>7258</v>
      </c>
      <c r="E133" s="862">
        <v>40000</v>
      </c>
      <c r="F133" s="227">
        <v>0.1</v>
      </c>
      <c r="G133" s="960">
        <f t="shared" si="40"/>
        <v>4000</v>
      </c>
      <c r="H133" s="862">
        <f t="shared" si="41"/>
        <v>2000</v>
      </c>
      <c r="I133" s="862">
        <f t="shared" si="38"/>
        <v>2000</v>
      </c>
      <c r="J133" s="862"/>
      <c r="K133" s="862">
        <f t="shared" ref="K133:K138" si="43">SUM(H133+I133+J133)</f>
        <v>4000</v>
      </c>
      <c r="L133" s="862">
        <f t="shared" ref="L133:L138" si="44">+E133-K133</f>
        <v>36000</v>
      </c>
    </row>
    <row r="134" spans="1:13" s="904" customFormat="1" ht="84" x14ac:dyDescent="0.2">
      <c r="A134" s="669"/>
      <c r="B134" s="225" t="s">
        <v>7253</v>
      </c>
      <c r="C134" s="225" t="s">
        <v>7259</v>
      </c>
      <c r="D134" s="336" t="s">
        <v>7260</v>
      </c>
      <c r="E134" s="862">
        <v>80000</v>
      </c>
      <c r="F134" s="227">
        <v>0.1</v>
      </c>
      <c r="G134" s="960">
        <f t="shared" si="40"/>
        <v>8000</v>
      </c>
      <c r="H134" s="862">
        <f t="shared" si="41"/>
        <v>4000</v>
      </c>
      <c r="I134" s="862">
        <f t="shared" si="38"/>
        <v>4000</v>
      </c>
      <c r="J134" s="862"/>
      <c r="K134" s="862">
        <f t="shared" si="43"/>
        <v>8000</v>
      </c>
      <c r="L134" s="862">
        <f t="shared" si="44"/>
        <v>72000</v>
      </c>
    </row>
    <row r="135" spans="1:13" s="904" customFormat="1" ht="63" x14ac:dyDescent="0.2">
      <c r="A135" s="669"/>
      <c r="B135" s="225" t="s">
        <v>7261</v>
      </c>
      <c r="C135" s="225" t="s">
        <v>7262</v>
      </c>
      <c r="D135" s="336" t="s">
        <v>7263</v>
      </c>
      <c r="E135" s="862">
        <v>40000</v>
      </c>
      <c r="F135" s="227">
        <v>0.1</v>
      </c>
      <c r="G135" s="960">
        <f t="shared" si="40"/>
        <v>4000</v>
      </c>
      <c r="H135" s="862">
        <f t="shared" si="41"/>
        <v>2000</v>
      </c>
      <c r="I135" s="862">
        <f t="shared" si="38"/>
        <v>2000</v>
      </c>
      <c r="J135" s="862"/>
      <c r="K135" s="862">
        <f t="shared" si="43"/>
        <v>4000</v>
      </c>
      <c r="L135" s="862">
        <f t="shared" si="44"/>
        <v>36000</v>
      </c>
    </row>
    <row r="136" spans="1:13" s="904" customFormat="1" ht="84" x14ac:dyDescent="0.2">
      <c r="A136" s="669"/>
      <c r="B136" s="225" t="s">
        <v>7340</v>
      </c>
      <c r="C136" s="225" t="s">
        <v>7366</v>
      </c>
      <c r="D136" s="336" t="s">
        <v>7367</v>
      </c>
      <c r="E136" s="862">
        <v>8910</v>
      </c>
      <c r="F136" s="227">
        <v>0.1</v>
      </c>
      <c r="G136" s="960">
        <f t="shared" si="40"/>
        <v>891</v>
      </c>
      <c r="H136" s="862">
        <f>G136*0.5</f>
        <v>445.5</v>
      </c>
      <c r="I136" s="862">
        <f>G136*0.5</f>
        <v>445.5</v>
      </c>
      <c r="J136" s="231"/>
      <c r="K136" s="862">
        <f t="shared" si="43"/>
        <v>891</v>
      </c>
      <c r="L136" s="862">
        <f t="shared" si="44"/>
        <v>8019</v>
      </c>
    </row>
    <row r="137" spans="1:13" s="904" customFormat="1" ht="84" x14ac:dyDescent="0.2">
      <c r="A137" s="669"/>
      <c r="B137" s="225" t="s">
        <v>7368</v>
      </c>
      <c r="C137" s="225" t="s">
        <v>7369</v>
      </c>
      <c r="D137" s="336" t="s">
        <v>7370</v>
      </c>
      <c r="E137" s="862">
        <v>67000</v>
      </c>
      <c r="F137" s="227">
        <v>0.1</v>
      </c>
      <c r="G137" s="960">
        <f t="shared" si="40"/>
        <v>6700</v>
      </c>
      <c r="H137" s="862">
        <f>G137*0.5</f>
        <v>3350</v>
      </c>
      <c r="I137" s="862">
        <f>G137*0.5</f>
        <v>3350</v>
      </c>
      <c r="J137" s="231"/>
      <c r="K137" s="862">
        <f t="shared" si="43"/>
        <v>6700</v>
      </c>
      <c r="L137" s="862">
        <f t="shared" si="44"/>
        <v>60300</v>
      </c>
    </row>
    <row r="138" spans="1:13" s="904" customFormat="1" ht="84" x14ac:dyDescent="0.2">
      <c r="A138" s="669"/>
      <c r="B138" s="225" t="s">
        <v>7360</v>
      </c>
      <c r="C138" s="225" t="s">
        <v>7371</v>
      </c>
      <c r="D138" s="336" t="s">
        <v>7372</v>
      </c>
      <c r="E138" s="862">
        <v>9000</v>
      </c>
      <c r="F138" s="227">
        <v>0.1</v>
      </c>
      <c r="G138" s="960">
        <f t="shared" si="40"/>
        <v>900</v>
      </c>
      <c r="H138" s="862">
        <f>G138*0.5</f>
        <v>450</v>
      </c>
      <c r="I138" s="862">
        <f>G138*0.5</f>
        <v>450</v>
      </c>
      <c r="J138" s="231"/>
      <c r="K138" s="862">
        <f t="shared" si="43"/>
        <v>900</v>
      </c>
      <c r="L138" s="862">
        <f t="shared" si="44"/>
        <v>8100</v>
      </c>
    </row>
    <row r="139" spans="1:13" s="229" customFormat="1" ht="2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688" customFormat="1" ht="21.75" x14ac:dyDescent="0.2">
      <c r="A140" s="1081" t="s">
        <v>5973</v>
      </c>
      <c r="B140" s="1082"/>
      <c r="C140" s="1082"/>
      <c r="D140" s="1083"/>
      <c r="E140" s="694">
        <f>SUM(E97:E139)</f>
        <v>1755452</v>
      </c>
      <c r="F140" s="694"/>
      <c r="G140" s="694">
        <f t="shared" ref="G140:L140" si="45">SUM(G97:G139)</f>
        <v>172905.2</v>
      </c>
      <c r="H140" s="694">
        <f t="shared" si="45"/>
        <v>86122.6</v>
      </c>
      <c r="I140" s="694">
        <f t="shared" si="45"/>
        <v>85462.6</v>
      </c>
      <c r="J140" s="694">
        <f t="shared" si="45"/>
        <v>1320</v>
      </c>
      <c r="K140" s="694">
        <f t="shared" si="45"/>
        <v>172905.2</v>
      </c>
      <c r="L140" s="694">
        <f t="shared" si="45"/>
        <v>1582546.8</v>
      </c>
      <c r="M140" s="912"/>
    </row>
    <row r="141" spans="1:13" s="447" customFormat="1" ht="23.25" x14ac:dyDescent="0.2">
      <c r="A141" s="778" t="s">
        <v>1735</v>
      </c>
      <c r="B141" s="778"/>
      <c r="C141" s="846"/>
      <c r="D141" s="814"/>
      <c r="E141" s="779"/>
      <c r="F141" s="942"/>
      <c r="G141" s="959"/>
      <c r="H141" s="781"/>
      <c r="I141" s="781"/>
      <c r="J141" s="781"/>
      <c r="K141" s="781"/>
      <c r="L141" s="781"/>
      <c r="M141" s="913"/>
    </row>
    <row r="142" spans="1:13" s="188" customFormat="1" ht="84" x14ac:dyDescent="0.2">
      <c r="A142" s="867"/>
      <c r="B142" s="225" t="s">
        <v>6691</v>
      </c>
      <c r="C142" s="225" t="s">
        <v>6711</v>
      </c>
      <c r="D142" s="336" t="s">
        <v>6712</v>
      </c>
      <c r="E142" s="862">
        <v>40000</v>
      </c>
      <c r="F142" s="227">
        <v>0.1</v>
      </c>
      <c r="G142" s="960">
        <f t="shared" ref="G142:G150" si="46">+E142*F142</f>
        <v>4000</v>
      </c>
      <c r="H142" s="862">
        <f>+G142*0.5</f>
        <v>2000</v>
      </c>
      <c r="I142" s="862">
        <f t="shared" ref="I142:I149" si="47">+G142*0.5</f>
        <v>2000</v>
      </c>
      <c r="J142" s="862"/>
      <c r="K142" s="231">
        <v>4000</v>
      </c>
      <c r="L142" s="862">
        <v>36000</v>
      </c>
    </row>
    <row r="143" spans="1:13" s="229" customFormat="1" ht="105" x14ac:dyDescent="0.2">
      <c r="A143" s="225"/>
      <c r="B143" s="738" t="s">
        <v>6920</v>
      </c>
      <c r="C143" s="225" t="s">
        <v>6939</v>
      </c>
      <c r="D143" s="336" t="s">
        <v>6940</v>
      </c>
      <c r="E143" s="862">
        <v>32417</v>
      </c>
      <c r="F143" s="227">
        <v>0.1</v>
      </c>
      <c r="G143" s="960">
        <f t="shared" si="46"/>
        <v>3241.7000000000003</v>
      </c>
      <c r="H143" s="862">
        <f t="shared" ref="H143:H149" si="48">+G143*0.5</f>
        <v>1620.8500000000001</v>
      </c>
      <c r="I143" s="862">
        <f t="shared" si="47"/>
        <v>1620.8500000000001</v>
      </c>
      <c r="J143" s="862"/>
      <c r="K143" s="862">
        <v>3241.7000000000003</v>
      </c>
      <c r="L143" s="862">
        <v>29175.3</v>
      </c>
    </row>
    <row r="144" spans="1:13" s="188" customFormat="1" ht="105" x14ac:dyDescent="0.2">
      <c r="A144" s="225"/>
      <c r="B144" s="225" t="s">
        <v>6995</v>
      </c>
      <c r="C144" s="225" t="s">
        <v>7030</v>
      </c>
      <c r="D144" s="336" t="s">
        <v>7031</v>
      </c>
      <c r="E144" s="862">
        <v>98118</v>
      </c>
      <c r="F144" s="227">
        <v>0.1</v>
      </c>
      <c r="G144" s="960">
        <f t="shared" si="46"/>
        <v>9811.8000000000011</v>
      </c>
      <c r="H144" s="862">
        <f t="shared" si="48"/>
        <v>4905.9000000000005</v>
      </c>
      <c r="I144" s="862">
        <f t="shared" si="47"/>
        <v>4905.9000000000005</v>
      </c>
      <c r="J144" s="862"/>
      <c r="K144" s="862">
        <f>SUM(H144+I144)</f>
        <v>9811.8000000000011</v>
      </c>
      <c r="L144" s="862">
        <f>+E144-K144</f>
        <v>88306.2</v>
      </c>
    </row>
    <row r="145" spans="1:13" s="188" customFormat="1" ht="84" x14ac:dyDescent="0.2">
      <c r="A145" s="225"/>
      <c r="B145" s="225" t="s">
        <v>7164</v>
      </c>
      <c r="C145" s="225" t="s">
        <v>7165</v>
      </c>
      <c r="D145" s="336" t="s">
        <v>7166</v>
      </c>
      <c r="E145" s="862">
        <v>298</v>
      </c>
      <c r="F145" s="227">
        <v>0.1</v>
      </c>
      <c r="G145" s="960">
        <f t="shared" si="46"/>
        <v>29.8</v>
      </c>
      <c r="H145" s="862">
        <f t="shared" si="48"/>
        <v>14.9</v>
      </c>
      <c r="I145" s="862">
        <f t="shared" si="47"/>
        <v>14.9</v>
      </c>
      <c r="J145" s="862"/>
      <c r="K145" s="862">
        <v>29.8</v>
      </c>
      <c r="L145" s="862">
        <v>268.2</v>
      </c>
    </row>
    <row r="146" spans="1:13" s="188" customFormat="1" ht="84" x14ac:dyDescent="0.2">
      <c r="A146" s="225"/>
      <c r="B146" s="225" t="s">
        <v>7164</v>
      </c>
      <c r="C146" s="225" t="s">
        <v>7167</v>
      </c>
      <c r="D146" s="336" t="s">
        <v>7168</v>
      </c>
      <c r="E146" s="862">
        <v>24000</v>
      </c>
      <c r="F146" s="227">
        <v>0.1</v>
      </c>
      <c r="G146" s="960">
        <f t="shared" si="46"/>
        <v>2400</v>
      </c>
      <c r="H146" s="862">
        <f t="shared" si="48"/>
        <v>1200</v>
      </c>
      <c r="I146" s="862">
        <f t="shared" si="47"/>
        <v>1200</v>
      </c>
      <c r="J146" s="862"/>
      <c r="K146" s="862">
        <v>2400</v>
      </c>
      <c r="L146" s="862">
        <v>21600</v>
      </c>
    </row>
    <row r="147" spans="1:13" s="188" customFormat="1" ht="84" x14ac:dyDescent="0.2">
      <c r="A147" s="225"/>
      <c r="B147" s="225" t="s">
        <v>7169</v>
      </c>
      <c r="C147" s="225" t="s">
        <v>7170</v>
      </c>
      <c r="D147" s="336" t="s">
        <v>7171</v>
      </c>
      <c r="E147" s="862">
        <v>15750</v>
      </c>
      <c r="F147" s="227">
        <v>0.1</v>
      </c>
      <c r="G147" s="960">
        <f t="shared" si="46"/>
        <v>1575</v>
      </c>
      <c r="H147" s="862">
        <f t="shared" si="48"/>
        <v>787.5</v>
      </c>
      <c r="I147" s="862">
        <f t="shared" si="47"/>
        <v>787.5</v>
      </c>
      <c r="J147" s="862"/>
      <c r="K147" s="862">
        <v>1575</v>
      </c>
      <c r="L147" s="862">
        <v>14175</v>
      </c>
    </row>
    <row r="148" spans="1:13" s="904" customFormat="1" ht="84" x14ac:dyDescent="0.2">
      <c r="A148" s="669"/>
      <c r="B148" s="225" t="s">
        <v>7264</v>
      </c>
      <c r="C148" s="225" t="s">
        <v>7265</v>
      </c>
      <c r="D148" s="336" t="s">
        <v>7266</v>
      </c>
      <c r="E148" s="862">
        <v>18000</v>
      </c>
      <c r="F148" s="227">
        <v>0.1</v>
      </c>
      <c r="G148" s="960">
        <f t="shared" si="46"/>
        <v>1800</v>
      </c>
      <c r="H148" s="862">
        <f t="shared" si="48"/>
        <v>900</v>
      </c>
      <c r="I148" s="862">
        <f t="shared" si="47"/>
        <v>900</v>
      </c>
      <c r="J148" s="862"/>
      <c r="K148" s="862">
        <f>SUM(H148+I148+J148)</f>
        <v>1800</v>
      </c>
      <c r="L148" s="862">
        <f>+E148-K148</f>
        <v>16200</v>
      </c>
    </row>
    <row r="149" spans="1:13" s="904" customFormat="1" ht="84" x14ac:dyDescent="0.2">
      <c r="A149" s="669"/>
      <c r="B149" s="225" t="s">
        <v>7241</v>
      </c>
      <c r="C149" s="225" t="s">
        <v>7267</v>
      </c>
      <c r="D149" s="336" t="s">
        <v>7268</v>
      </c>
      <c r="E149" s="862">
        <v>23800</v>
      </c>
      <c r="F149" s="227">
        <v>0.1</v>
      </c>
      <c r="G149" s="960">
        <f t="shared" si="46"/>
        <v>2380</v>
      </c>
      <c r="H149" s="862">
        <f t="shared" si="48"/>
        <v>1190</v>
      </c>
      <c r="I149" s="862">
        <f t="shared" si="47"/>
        <v>1190</v>
      </c>
      <c r="J149" s="862"/>
      <c r="K149" s="862">
        <f>SUM(H149+I149+J149)</f>
        <v>2380</v>
      </c>
      <c r="L149" s="862">
        <f>+E149-K149</f>
        <v>21420</v>
      </c>
    </row>
    <row r="150" spans="1:13" s="904" customFormat="1" ht="63" x14ac:dyDescent="0.2">
      <c r="A150" s="669"/>
      <c r="B150" s="225" t="s">
        <v>7373</v>
      </c>
      <c r="C150" s="225" t="s">
        <v>7374</v>
      </c>
      <c r="D150" s="336" t="s">
        <v>7375</v>
      </c>
      <c r="E150" s="862">
        <v>8100</v>
      </c>
      <c r="F150" s="227">
        <v>0.1</v>
      </c>
      <c r="G150" s="960">
        <f t="shared" si="46"/>
        <v>810</v>
      </c>
      <c r="H150" s="862">
        <f>G150*0.5</f>
        <v>405</v>
      </c>
      <c r="I150" s="862">
        <f>G150*0.5</f>
        <v>405</v>
      </c>
      <c r="J150" s="231"/>
      <c r="K150" s="862">
        <f>SUM(H150+I150+J150)</f>
        <v>810</v>
      </c>
      <c r="L150" s="862">
        <f>+E150-K150</f>
        <v>7290</v>
      </c>
    </row>
    <row r="151" spans="1:13" s="229" customFormat="1" ht="21" x14ac:dyDescent="0.2">
      <c r="A151" s="220"/>
      <c r="B151" s="220"/>
      <c r="C151" s="848"/>
      <c r="D151" s="335"/>
      <c r="E151" s="221"/>
      <c r="F151" s="222"/>
      <c r="G151" s="964"/>
      <c r="H151" s="231"/>
      <c r="I151" s="231"/>
      <c r="J151" s="231"/>
      <c r="K151" s="231"/>
      <c r="L151" s="231"/>
      <c r="M151" s="348"/>
    </row>
    <row r="152" spans="1:13" s="688" customFormat="1" ht="21.75" x14ac:dyDescent="0.2">
      <c r="A152" s="1081" t="s">
        <v>1762</v>
      </c>
      <c r="B152" s="1082"/>
      <c r="C152" s="1082"/>
      <c r="D152" s="1083"/>
      <c r="E152" s="694">
        <f>SUM(E142:E151)</f>
        <v>260483</v>
      </c>
      <c r="F152" s="694"/>
      <c r="G152" s="694">
        <f t="shared" ref="G152:L152" si="49">SUM(G142:G151)</f>
        <v>26048.3</v>
      </c>
      <c r="H152" s="694">
        <f t="shared" si="49"/>
        <v>13024.15</v>
      </c>
      <c r="I152" s="694">
        <f t="shared" si="49"/>
        <v>13024.15</v>
      </c>
      <c r="J152" s="694">
        <f t="shared" si="49"/>
        <v>0</v>
      </c>
      <c r="K152" s="694">
        <f t="shared" si="49"/>
        <v>26048.3</v>
      </c>
      <c r="L152" s="694">
        <f t="shared" si="49"/>
        <v>234434.7</v>
      </c>
      <c r="M152" s="912"/>
    </row>
    <row r="153" spans="1:13" s="447" customFormat="1" ht="23.25" x14ac:dyDescent="0.2">
      <c r="A153" s="778" t="s">
        <v>2497</v>
      </c>
      <c r="B153" s="778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229" customFormat="1" ht="84" x14ac:dyDescent="0.2">
      <c r="A154" s="225"/>
      <c r="B154" s="225" t="s">
        <v>6941</v>
      </c>
      <c r="C154" s="225" t="s">
        <v>6942</v>
      </c>
      <c r="D154" s="336" t="s">
        <v>6943</v>
      </c>
      <c r="E154" s="862">
        <v>9200</v>
      </c>
      <c r="F154" s="227">
        <v>0.1</v>
      </c>
      <c r="G154" s="960">
        <f t="shared" ref="G154:G166" si="50">+E154*F154</f>
        <v>920</v>
      </c>
      <c r="H154" s="862">
        <f t="shared" ref="H154:H166" si="51">+G154*0.5</f>
        <v>460</v>
      </c>
      <c r="I154" s="862">
        <f t="shared" ref="I154:I166" si="52">+G154*0.5</f>
        <v>460</v>
      </c>
      <c r="J154" s="862"/>
      <c r="K154" s="862">
        <v>920</v>
      </c>
      <c r="L154" s="862">
        <v>8280</v>
      </c>
    </row>
    <row r="155" spans="1:13" s="188" customFormat="1" ht="84" x14ac:dyDescent="0.2">
      <c r="A155" s="225"/>
      <c r="B155" s="225" t="s">
        <v>7011</v>
      </c>
      <c r="C155" s="225" t="s">
        <v>7032</v>
      </c>
      <c r="D155" s="336" t="s">
        <v>7033</v>
      </c>
      <c r="E155" s="862">
        <v>990</v>
      </c>
      <c r="F155" s="227">
        <v>0.1</v>
      </c>
      <c r="G155" s="960">
        <f t="shared" si="50"/>
        <v>99</v>
      </c>
      <c r="H155" s="862">
        <f t="shared" si="51"/>
        <v>49.5</v>
      </c>
      <c r="I155" s="862">
        <f t="shared" si="52"/>
        <v>49.5</v>
      </c>
      <c r="J155" s="862"/>
      <c r="K155" s="862">
        <f>SUM(H155+I155)</f>
        <v>99</v>
      </c>
      <c r="L155" s="862">
        <f>+E155-K155</f>
        <v>891</v>
      </c>
    </row>
    <row r="156" spans="1:13" s="188" customFormat="1" ht="126" x14ac:dyDescent="0.2">
      <c r="A156" s="225"/>
      <c r="B156" s="225" t="s">
        <v>7011</v>
      </c>
      <c r="C156" s="225" t="s">
        <v>7034</v>
      </c>
      <c r="D156" s="336" t="s">
        <v>7035</v>
      </c>
      <c r="E156" s="862">
        <v>18000</v>
      </c>
      <c r="F156" s="227">
        <v>0.1</v>
      </c>
      <c r="G156" s="960">
        <f t="shared" si="50"/>
        <v>1800</v>
      </c>
      <c r="H156" s="862">
        <f t="shared" si="51"/>
        <v>900</v>
      </c>
      <c r="I156" s="862">
        <f t="shared" si="52"/>
        <v>900</v>
      </c>
      <c r="J156" s="862"/>
      <c r="K156" s="862">
        <f>SUM(H156+I156)</f>
        <v>1800</v>
      </c>
      <c r="L156" s="862">
        <f>+E156-K156</f>
        <v>16200</v>
      </c>
    </row>
    <row r="157" spans="1:13" s="188" customFormat="1" ht="105" x14ac:dyDescent="0.2">
      <c r="A157" s="225"/>
      <c r="B157" s="225" t="s">
        <v>7011</v>
      </c>
      <c r="C157" s="225" t="s">
        <v>7036</v>
      </c>
      <c r="D157" s="336" t="s">
        <v>7037</v>
      </c>
      <c r="E157" s="862">
        <v>42570</v>
      </c>
      <c r="F157" s="227">
        <v>0.1</v>
      </c>
      <c r="G157" s="960">
        <f t="shared" si="50"/>
        <v>4257</v>
      </c>
      <c r="H157" s="862">
        <f t="shared" si="51"/>
        <v>2128.5</v>
      </c>
      <c r="I157" s="862">
        <f t="shared" si="52"/>
        <v>2128.5</v>
      </c>
      <c r="J157" s="862"/>
      <c r="K157" s="862">
        <f>SUM(H157+I157)</f>
        <v>4257</v>
      </c>
      <c r="L157" s="862">
        <f>+E157-K157</f>
        <v>38313</v>
      </c>
    </row>
    <row r="158" spans="1:13" s="188" customFormat="1" ht="84" x14ac:dyDescent="0.2">
      <c r="A158" s="225"/>
      <c r="B158" s="225" t="s">
        <v>7102</v>
      </c>
      <c r="C158" s="225" t="s">
        <v>7103</v>
      </c>
      <c r="D158" s="336" t="s">
        <v>7104</v>
      </c>
      <c r="E158" s="862">
        <v>23000</v>
      </c>
      <c r="F158" s="227">
        <v>0.1</v>
      </c>
      <c r="G158" s="960">
        <f t="shared" si="50"/>
        <v>2300</v>
      </c>
      <c r="H158" s="862">
        <f t="shared" si="51"/>
        <v>1150</v>
      </c>
      <c r="I158" s="862">
        <f t="shared" si="52"/>
        <v>1150</v>
      </c>
      <c r="J158" s="862"/>
      <c r="K158" s="862">
        <v>2300</v>
      </c>
      <c r="L158" s="862">
        <v>20700</v>
      </c>
    </row>
    <row r="159" spans="1:13" s="188" customFormat="1" ht="84" x14ac:dyDescent="0.2">
      <c r="A159" s="225"/>
      <c r="B159" s="225" t="s">
        <v>7105</v>
      </c>
      <c r="C159" s="225" t="s">
        <v>7106</v>
      </c>
      <c r="D159" s="336" t="s">
        <v>7107</v>
      </c>
      <c r="E159" s="862">
        <v>11000</v>
      </c>
      <c r="F159" s="227">
        <v>0.1</v>
      </c>
      <c r="G159" s="960">
        <f t="shared" si="50"/>
        <v>1100</v>
      </c>
      <c r="H159" s="862">
        <f t="shared" si="51"/>
        <v>550</v>
      </c>
      <c r="I159" s="862">
        <f t="shared" si="52"/>
        <v>550</v>
      </c>
      <c r="J159" s="862"/>
      <c r="K159" s="862">
        <v>1100</v>
      </c>
      <c r="L159" s="862">
        <v>9900</v>
      </c>
    </row>
    <row r="160" spans="1:13" s="188" customFormat="1" ht="84" x14ac:dyDescent="0.2">
      <c r="A160" s="225"/>
      <c r="B160" s="225" t="s">
        <v>7172</v>
      </c>
      <c r="C160" s="225" t="s">
        <v>7173</v>
      </c>
      <c r="D160" s="336" t="s">
        <v>7174</v>
      </c>
      <c r="E160" s="862">
        <v>5300</v>
      </c>
      <c r="F160" s="227">
        <v>0.1</v>
      </c>
      <c r="G160" s="960">
        <f t="shared" si="50"/>
        <v>530</v>
      </c>
      <c r="H160" s="862">
        <f t="shared" si="51"/>
        <v>265</v>
      </c>
      <c r="I160" s="862">
        <f t="shared" si="52"/>
        <v>265</v>
      </c>
      <c r="J160" s="862"/>
      <c r="K160" s="862">
        <v>530</v>
      </c>
      <c r="L160" s="862">
        <v>4770</v>
      </c>
    </row>
    <row r="161" spans="1:13" s="188" customFormat="1" ht="84" x14ac:dyDescent="0.2">
      <c r="A161" s="225"/>
      <c r="B161" s="225" t="s">
        <v>7172</v>
      </c>
      <c r="C161" s="225" t="s">
        <v>7175</v>
      </c>
      <c r="D161" s="336" t="s">
        <v>7176</v>
      </c>
      <c r="E161" s="862">
        <v>15000</v>
      </c>
      <c r="F161" s="227">
        <v>0.1</v>
      </c>
      <c r="G161" s="960">
        <f t="shared" si="50"/>
        <v>1500</v>
      </c>
      <c r="H161" s="862">
        <f t="shared" si="51"/>
        <v>750</v>
      </c>
      <c r="I161" s="862">
        <f t="shared" si="52"/>
        <v>750</v>
      </c>
      <c r="J161" s="862"/>
      <c r="K161" s="862">
        <v>1500</v>
      </c>
      <c r="L161" s="862">
        <v>13500</v>
      </c>
    </row>
    <row r="162" spans="1:13" s="188" customFormat="1" ht="84" x14ac:dyDescent="0.2">
      <c r="A162" s="225"/>
      <c r="B162" s="225" t="s">
        <v>7152</v>
      </c>
      <c r="C162" s="225" t="s">
        <v>7177</v>
      </c>
      <c r="D162" s="336" t="s">
        <v>7178</v>
      </c>
      <c r="E162" s="862">
        <v>2000</v>
      </c>
      <c r="F162" s="227">
        <v>0.1</v>
      </c>
      <c r="G162" s="960">
        <f t="shared" si="50"/>
        <v>200</v>
      </c>
      <c r="H162" s="862">
        <f t="shared" si="51"/>
        <v>100</v>
      </c>
      <c r="I162" s="862">
        <f t="shared" si="52"/>
        <v>100</v>
      </c>
      <c r="J162" s="862"/>
      <c r="K162" s="862">
        <v>200</v>
      </c>
      <c r="L162" s="862">
        <v>1800</v>
      </c>
    </row>
    <row r="163" spans="1:13" s="188" customFormat="1" ht="105" x14ac:dyDescent="0.2">
      <c r="A163" s="225"/>
      <c r="B163" s="225" t="s">
        <v>7158</v>
      </c>
      <c r="C163" s="225" t="s">
        <v>7179</v>
      </c>
      <c r="D163" s="336" t="s">
        <v>7180</v>
      </c>
      <c r="E163" s="862">
        <v>10600</v>
      </c>
      <c r="F163" s="227">
        <v>0.1</v>
      </c>
      <c r="G163" s="960">
        <f t="shared" si="50"/>
        <v>1060</v>
      </c>
      <c r="H163" s="862">
        <f t="shared" si="51"/>
        <v>530</v>
      </c>
      <c r="I163" s="862">
        <f t="shared" si="52"/>
        <v>530</v>
      </c>
      <c r="J163" s="862"/>
      <c r="K163" s="862">
        <v>1060</v>
      </c>
      <c r="L163" s="862">
        <v>9540</v>
      </c>
    </row>
    <row r="164" spans="1:13" s="188" customFormat="1" ht="84" x14ac:dyDescent="0.2">
      <c r="A164" s="225"/>
      <c r="B164" s="225" t="s">
        <v>7181</v>
      </c>
      <c r="C164" s="225" t="s">
        <v>7182</v>
      </c>
      <c r="D164" s="336" t="s">
        <v>7183</v>
      </c>
      <c r="E164" s="862">
        <v>1000</v>
      </c>
      <c r="F164" s="227">
        <v>0.1</v>
      </c>
      <c r="G164" s="960">
        <f t="shared" si="50"/>
        <v>100</v>
      </c>
      <c r="H164" s="862">
        <f t="shared" si="51"/>
        <v>50</v>
      </c>
      <c r="I164" s="862">
        <f t="shared" si="52"/>
        <v>50</v>
      </c>
      <c r="J164" s="862"/>
      <c r="K164" s="862">
        <v>100</v>
      </c>
      <c r="L164" s="862">
        <v>900</v>
      </c>
    </row>
    <row r="165" spans="1:13" s="188" customFormat="1" ht="84" x14ac:dyDescent="0.2">
      <c r="A165" s="225"/>
      <c r="B165" s="225" t="s">
        <v>7184</v>
      </c>
      <c r="C165" s="225" t="s">
        <v>7185</v>
      </c>
      <c r="D165" s="336" t="s">
        <v>7186</v>
      </c>
      <c r="E165" s="862">
        <v>6100</v>
      </c>
      <c r="F165" s="227">
        <v>0.1</v>
      </c>
      <c r="G165" s="960">
        <f t="shared" si="50"/>
        <v>610</v>
      </c>
      <c r="H165" s="862">
        <f t="shared" si="51"/>
        <v>305</v>
      </c>
      <c r="I165" s="862">
        <f t="shared" si="52"/>
        <v>305</v>
      </c>
      <c r="J165" s="862"/>
      <c r="K165" s="862">
        <v>610</v>
      </c>
      <c r="L165" s="862">
        <v>5490</v>
      </c>
    </row>
    <row r="166" spans="1:13" s="904" customFormat="1" ht="126" x14ac:dyDescent="0.2">
      <c r="A166" s="669"/>
      <c r="B166" s="225" t="s">
        <v>7269</v>
      </c>
      <c r="C166" s="225" t="s">
        <v>7270</v>
      </c>
      <c r="D166" s="336" t="s">
        <v>7271</v>
      </c>
      <c r="E166" s="862">
        <v>99223</v>
      </c>
      <c r="F166" s="227">
        <v>0.1</v>
      </c>
      <c r="G166" s="960">
        <f t="shared" si="50"/>
        <v>9922.3000000000011</v>
      </c>
      <c r="H166" s="862">
        <f t="shared" si="51"/>
        <v>4961.1500000000005</v>
      </c>
      <c r="I166" s="862">
        <f t="shared" si="52"/>
        <v>4961.1500000000005</v>
      </c>
      <c r="J166" s="862"/>
      <c r="K166" s="862">
        <f>SUM(H166+I166+J166)</f>
        <v>9922.3000000000011</v>
      </c>
      <c r="L166" s="862">
        <f>+E166-K166</f>
        <v>89300.7</v>
      </c>
    </row>
    <row r="167" spans="1:13" s="904" customFormat="1" ht="84" x14ac:dyDescent="0.2">
      <c r="A167" s="669"/>
      <c r="B167" s="225" t="s">
        <v>7498</v>
      </c>
      <c r="C167" s="225" t="s">
        <v>7499</v>
      </c>
      <c r="D167" s="336" t="s">
        <v>7500</v>
      </c>
      <c r="E167" s="862">
        <v>16200</v>
      </c>
      <c r="F167" s="227">
        <v>0.1</v>
      </c>
      <c r="G167" s="960">
        <f>+E167*F167</f>
        <v>1620</v>
      </c>
      <c r="H167" s="862">
        <f>G167*0.5</f>
        <v>810</v>
      </c>
      <c r="I167" s="862">
        <f>G167*0.5</f>
        <v>810</v>
      </c>
      <c r="J167" s="231"/>
      <c r="K167" s="862">
        <f>SUM(H167+I167+J167)</f>
        <v>1620</v>
      </c>
      <c r="L167" s="862">
        <f>+E167-K167</f>
        <v>14580</v>
      </c>
    </row>
    <row r="168" spans="1:13" s="904" customFormat="1" ht="84" x14ac:dyDescent="0.2">
      <c r="A168" s="669"/>
      <c r="B168" s="225" t="s">
        <v>7501</v>
      </c>
      <c r="C168" s="225" t="s">
        <v>7502</v>
      </c>
      <c r="D168" s="336" t="s">
        <v>7503</v>
      </c>
      <c r="E168" s="862">
        <v>23700</v>
      </c>
      <c r="F168" s="227">
        <v>0.1</v>
      </c>
      <c r="G168" s="960">
        <f>+E168*F168</f>
        <v>2370</v>
      </c>
      <c r="H168" s="862">
        <f>G168*0.5</f>
        <v>1185</v>
      </c>
      <c r="I168" s="862">
        <f>G168*0.5</f>
        <v>1185</v>
      </c>
      <c r="J168" s="231"/>
      <c r="K168" s="862">
        <f>SUM(H168+I168+J168)</f>
        <v>2370</v>
      </c>
      <c r="L168" s="862">
        <f>+E168-K168</f>
        <v>21330</v>
      </c>
    </row>
    <row r="169" spans="1:13" s="904" customFormat="1" ht="84" x14ac:dyDescent="0.2">
      <c r="A169" s="669"/>
      <c r="B169" s="225" t="s">
        <v>7501</v>
      </c>
      <c r="C169" s="225" t="s">
        <v>7504</v>
      </c>
      <c r="D169" s="336" t="s">
        <v>7505</v>
      </c>
      <c r="E169" s="862">
        <v>6900</v>
      </c>
      <c r="F169" s="227">
        <v>0.1</v>
      </c>
      <c r="G169" s="960">
        <f>+E169*F169</f>
        <v>690</v>
      </c>
      <c r="H169" s="862">
        <f>G169*0.5</f>
        <v>345</v>
      </c>
      <c r="I169" s="862">
        <f>G169*0.5</f>
        <v>345</v>
      </c>
      <c r="J169" s="231"/>
      <c r="K169" s="862">
        <f>SUM(H169+I169+J169)</f>
        <v>690</v>
      </c>
      <c r="L169" s="862">
        <f>+E169-K169</f>
        <v>6210</v>
      </c>
    </row>
    <row r="170" spans="1:13" s="904" customFormat="1" ht="84" x14ac:dyDescent="0.2">
      <c r="A170" s="669"/>
      <c r="B170" s="225" t="s">
        <v>7501</v>
      </c>
      <c r="C170" s="225" t="s">
        <v>7506</v>
      </c>
      <c r="D170" s="336" t="s">
        <v>7507</v>
      </c>
      <c r="E170" s="862">
        <v>5000</v>
      </c>
      <c r="F170" s="227">
        <v>0.1</v>
      </c>
      <c r="G170" s="960">
        <f>+E170*F170</f>
        <v>500</v>
      </c>
      <c r="H170" s="862">
        <f>G170*0.5</f>
        <v>250</v>
      </c>
      <c r="I170" s="862">
        <f>G170*0.5</f>
        <v>250</v>
      </c>
      <c r="J170" s="231"/>
      <c r="K170" s="862">
        <f>SUM(H170+I170+J170)</f>
        <v>500</v>
      </c>
      <c r="L170" s="862">
        <f>+E170-K170</f>
        <v>4500</v>
      </c>
    </row>
    <row r="171" spans="1:13" s="229" customFormat="1" ht="21" x14ac:dyDescent="0.2">
      <c r="A171" s="225"/>
      <c r="B171" s="225"/>
      <c r="C171" s="847"/>
      <c r="D171" s="336"/>
      <c r="E171" s="787"/>
      <c r="F171" s="227"/>
      <c r="G171" s="960"/>
      <c r="H171" s="231"/>
      <c r="I171" s="231"/>
      <c r="J171" s="231"/>
      <c r="K171" s="231"/>
      <c r="L171" s="231"/>
    </row>
    <row r="172" spans="1:13" s="688" customFormat="1" ht="21.75" x14ac:dyDescent="0.2">
      <c r="A172" s="1081" t="s">
        <v>2514</v>
      </c>
      <c r="B172" s="1082"/>
      <c r="C172" s="1082"/>
      <c r="D172" s="1083"/>
      <c r="E172" s="694">
        <f>SUM(E154:E171)</f>
        <v>295783</v>
      </c>
      <c r="F172" s="694"/>
      <c r="G172" s="694">
        <f t="shared" ref="G172:L172" si="53">SUM(G154:G171)</f>
        <v>29578.300000000003</v>
      </c>
      <c r="H172" s="694">
        <f t="shared" si="53"/>
        <v>14789.150000000001</v>
      </c>
      <c r="I172" s="694">
        <f t="shared" si="53"/>
        <v>14789.150000000001</v>
      </c>
      <c r="J172" s="694">
        <f t="shared" si="53"/>
        <v>0</v>
      </c>
      <c r="K172" s="694">
        <f t="shared" si="53"/>
        <v>29578.300000000003</v>
      </c>
      <c r="L172" s="694">
        <f t="shared" si="53"/>
        <v>266204.7</v>
      </c>
      <c r="M172" s="912"/>
    </row>
    <row r="173" spans="1:13" s="447" customFormat="1" ht="23.25" x14ac:dyDescent="0.2">
      <c r="A173" s="778" t="s">
        <v>6991</v>
      </c>
      <c r="B173" s="778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188" customFormat="1" ht="84" x14ac:dyDescent="0.2">
      <c r="A174" s="225"/>
      <c r="B174" s="225" t="s">
        <v>7008</v>
      </c>
      <c r="C174" s="225" t="s">
        <v>7038</v>
      </c>
      <c r="D174" s="336" t="s">
        <v>7039</v>
      </c>
      <c r="E174" s="862">
        <v>7500</v>
      </c>
      <c r="F174" s="227">
        <v>0.1</v>
      </c>
      <c r="G174" s="960">
        <f>+E174*F174</f>
        <v>750</v>
      </c>
      <c r="H174" s="862">
        <f>+G174*0.5</f>
        <v>375</v>
      </c>
      <c r="I174" s="862">
        <f>+G174*0.5</f>
        <v>375</v>
      </c>
      <c r="J174" s="862"/>
      <c r="K174" s="862">
        <f>SUM(H174+I174)</f>
        <v>750</v>
      </c>
      <c r="L174" s="862">
        <f>+E174-K174</f>
        <v>6750</v>
      </c>
    </row>
    <row r="175" spans="1:13" s="904" customFormat="1" ht="84" x14ac:dyDescent="0.2">
      <c r="A175" s="225"/>
      <c r="B175" s="225" t="s">
        <v>7090</v>
      </c>
      <c r="C175" s="225" t="s">
        <v>7108</v>
      </c>
      <c r="D175" s="336" t="s">
        <v>7109</v>
      </c>
      <c r="E175" s="862">
        <v>13500</v>
      </c>
      <c r="F175" s="227">
        <v>0.1</v>
      </c>
      <c r="G175" s="960">
        <f>+E175*F175</f>
        <v>1350</v>
      </c>
      <c r="H175" s="862">
        <f>+G175*0.5</f>
        <v>675</v>
      </c>
      <c r="I175" s="862">
        <f>+G175*0.5</f>
        <v>675</v>
      </c>
      <c r="J175" s="862"/>
      <c r="K175" s="862">
        <f>SUM(H175+I175)</f>
        <v>1350</v>
      </c>
      <c r="L175" s="862">
        <f>+E175-K175</f>
        <v>12150</v>
      </c>
    </row>
    <row r="176" spans="1:13" s="229" customFormat="1" ht="21" x14ac:dyDescent="0.2">
      <c r="A176" s="225"/>
      <c r="B176" s="225"/>
      <c r="C176" s="847"/>
      <c r="D176" s="336"/>
      <c r="E176" s="787"/>
      <c r="F176" s="227"/>
      <c r="G176" s="960"/>
      <c r="H176" s="231"/>
      <c r="I176" s="231"/>
      <c r="J176" s="231"/>
      <c r="K176" s="231"/>
      <c r="L176" s="231"/>
    </row>
    <row r="177" spans="1:13" s="688" customFormat="1" ht="21.75" x14ac:dyDescent="0.2">
      <c r="A177" s="1081" t="s">
        <v>7040</v>
      </c>
      <c r="B177" s="1082"/>
      <c r="C177" s="1082"/>
      <c r="D177" s="1083"/>
      <c r="E177" s="694">
        <f>SUM(E174:E176)</f>
        <v>21000</v>
      </c>
      <c r="F177" s="694"/>
      <c r="G177" s="694">
        <f t="shared" ref="G177:L177" si="54">SUM(G174:G176)</f>
        <v>2100</v>
      </c>
      <c r="H177" s="694">
        <f t="shared" si="54"/>
        <v>1050</v>
      </c>
      <c r="I177" s="694">
        <f t="shared" si="54"/>
        <v>1050</v>
      </c>
      <c r="J177" s="694">
        <f t="shared" si="54"/>
        <v>0</v>
      </c>
      <c r="K177" s="694">
        <f t="shared" si="54"/>
        <v>2100</v>
      </c>
      <c r="L177" s="694">
        <f t="shared" si="54"/>
        <v>18900</v>
      </c>
      <c r="M177" s="912"/>
    </row>
    <row r="178" spans="1:13" s="447" customFormat="1" ht="23.25" x14ac:dyDescent="0.2">
      <c r="A178" s="778" t="s">
        <v>7110</v>
      </c>
      <c r="B178" s="778"/>
      <c r="C178" s="846"/>
      <c r="D178" s="814"/>
      <c r="E178" s="779"/>
      <c r="F178" s="942"/>
      <c r="G178" s="959"/>
      <c r="H178" s="781"/>
      <c r="I178" s="781"/>
      <c r="J178" s="781"/>
      <c r="K178" s="781"/>
      <c r="L178" s="781"/>
      <c r="M178" s="913"/>
    </row>
    <row r="179" spans="1:13" s="188" customFormat="1" ht="84" x14ac:dyDescent="0.2">
      <c r="A179" s="225"/>
      <c r="B179" s="225" t="s">
        <v>7111</v>
      </c>
      <c r="C179" s="225" t="s">
        <v>7112</v>
      </c>
      <c r="D179" s="336" t="s">
        <v>7113</v>
      </c>
      <c r="E179" s="862">
        <v>2250</v>
      </c>
      <c r="F179" s="227">
        <v>0.1</v>
      </c>
      <c r="G179" s="960">
        <f>+E179*F179</f>
        <v>225</v>
      </c>
      <c r="H179" s="862">
        <f>+G179*0.5</f>
        <v>112.5</v>
      </c>
      <c r="I179" s="862">
        <f>+G179*0.5</f>
        <v>112.5</v>
      </c>
      <c r="J179" s="862"/>
      <c r="K179" s="862">
        <f>SUM(H179+I179)</f>
        <v>225</v>
      </c>
      <c r="L179" s="862">
        <f>+E179-K179</f>
        <v>2025</v>
      </c>
    </row>
    <row r="180" spans="1:13" s="188" customFormat="1" ht="84" x14ac:dyDescent="0.2">
      <c r="A180" s="225"/>
      <c r="B180" s="225" t="s">
        <v>7256</v>
      </c>
      <c r="C180" s="225" t="s">
        <v>7272</v>
      </c>
      <c r="D180" s="336" t="s">
        <v>7273</v>
      </c>
      <c r="E180" s="862">
        <v>2680</v>
      </c>
      <c r="F180" s="227">
        <v>0.1</v>
      </c>
      <c r="G180" s="960">
        <f>+E180*F180</f>
        <v>268</v>
      </c>
      <c r="H180" s="862">
        <f>+G180*0.5</f>
        <v>134</v>
      </c>
      <c r="I180" s="862">
        <f>+G180*0.5</f>
        <v>134</v>
      </c>
      <c r="J180" s="862"/>
      <c r="K180" s="862">
        <f>SUM(H180+I180+J180)</f>
        <v>268</v>
      </c>
      <c r="L180" s="862">
        <f>+E180-K180</f>
        <v>2412</v>
      </c>
    </row>
    <row r="181" spans="1:13" s="188" customFormat="1" ht="105" x14ac:dyDescent="0.2">
      <c r="A181" s="225"/>
      <c r="B181" s="225" t="s">
        <v>7274</v>
      </c>
      <c r="C181" s="225" t="s">
        <v>7275</v>
      </c>
      <c r="D181" s="336" t="s">
        <v>7276</v>
      </c>
      <c r="E181" s="862">
        <v>1429000</v>
      </c>
      <c r="F181" s="1132" t="s">
        <v>5062</v>
      </c>
      <c r="G181" s="1133"/>
      <c r="H181" s="862"/>
      <c r="I181" s="862"/>
      <c r="J181" s="862"/>
      <c r="K181" s="862">
        <f>SUM(H181+I181+J181)</f>
        <v>0</v>
      </c>
      <c r="L181" s="862">
        <f>+E181-K181</f>
        <v>1429000</v>
      </c>
    </row>
    <row r="182" spans="1:13" s="904" customFormat="1" ht="84" x14ac:dyDescent="0.2">
      <c r="A182" s="669"/>
      <c r="B182" s="225" t="s">
        <v>7376</v>
      </c>
      <c r="C182" s="225" t="s">
        <v>7377</v>
      </c>
      <c r="D182" s="336" t="s">
        <v>7378</v>
      </c>
      <c r="E182" s="862">
        <v>6810</v>
      </c>
      <c r="F182" s="227">
        <v>0.1</v>
      </c>
      <c r="G182" s="960">
        <f>+E182*F182</f>
        <v>681</v>
      </c>
      <c r="H182" s="862">
        <f>G182*0.5</f>
        <v>340.5</v>
      </c>
      <c r="I182" s="862">
        <f>G182*0.5</f>
        <v>340.5</v>
      </c>
      <c r="J182" s="231"/>
      <c r="K182" s="862">
        <f>SUM(H182+I182+J182)</f>
        <v>681</v>
      </c>
      <c r="L182" s="862">
        <f>+E182-K182</f>
        <v>6129</v>
      </c>
    </row>
    <row r="183" spans="1:13" s="229" customFormat="1" ht="21" x14ac:dyDescent="0.2">
      <c r="A183" s="225"/>
      <c r="B183" s="225"/>
      <c r="C183" s="847"/>
      <c r="D183" s="336"/>
      <c r="E183" s="787"/>
      <c r="F183" s="227"/>
      <c r="G183" s="960"/>
      <c r="H183" s="231"/>
      <c r="I183" s="231"/>
      <c r="J183" s="231"/>
      <c r="K183" s="231"/>
      <c r="L183" s="231"/>
    </row>
    <row r="184" spans="1:13" s="688" customFormat="1" ht="21.75" x14ac:dyDescent="0.2">
      <c r="A184" s="1081" t="s">
        <v>7114</v>
      </c>
      <c r="B184" s="1082"/>
      <c r="C184" s="1082"/>
      <c r="D184" s="1083"/>
      <c r="E184" s="694">
        <f>SUM(E179:E183)</f>
        <v>1440740</v>
      </c>
      <c r="F184" s="694"/>
      <c r="G184" s="694">
        <f t="shared" ref="G184:L184" si="55">SUM(G179:G183)</f>
        <v>1174</v>
      </c>
      <c r="H184" s="694">
        <f t="shared" si="55"/>
        <v>587</v>
      </c>
      <c r="I184" s="694">
        <f t="shared" si="55"/>
        <v>587</v>
      </c>
      <c r="J184" s="694">
        <f t="shared" si="55"/>
        <v>0</v>
      </c>
      <c r="K184" s="694">
        <f t="shared" si="55"/>
        <v>1174</v>
      </c>
      <c r="L184" s="694">
        <f t="shared" si="55"/>
        <v>1439566</v>
      </c>
      <c r="M184" s="912"/>
    </row>
    <row r="185" spans="1:13" s="447" customFormat="1" ht="23.25" hidden="1" x14ac:dyDescent="0.2">
      <c r="A185" s="778" t="s">
        <v>5979</v>
      </c>
      <c r="B185" s="778"/>
      <c r="C185" s="846"/>
      <c r="D185" s="814"/>
      <c r="E185" s="779"/>
      <c r="F185" s="942"/>
      <c r="G185" s="959"/>
      <c r="H185" s="781"/>
      <c r="I185" s="781"/>
      <c r="J185" s="781"/>
      <c r="K185" s="781"/>
      <c r="L185" s="781"/>
      <c r="M185" s="913"/>
    </row>
    <row r="186" spans="1:13" s="229" customFormat="1" ht="21" hidden="1" x14ac:dyDescent="0.2">
      <c r="A186" s="220"/>
      <c r="B186" s="220"/>
      <c r="C186" s="848"/>
      <c r="D186" s="335"/>
      <c r="E186" s="230"/>
      <c r="F186" s="222"/>
      <c r="G186" s="964"/>
      <c r="H186" s="231"/>
      <c r="I186" s="231"/>
      <c r="J186" s="231"/>
      <c r="K186" s="231"/>
      <c r="L186" s="231"/>
      <c r="M186" s="348"/>
    </row>
    <row r="187" spans="1:13" s="229" customFormat="1" ht="21" hidden="1" x14ac:dyDescent="0.2">
      <c r="A187" s="220"/>
      <c r="B187" s="220"/>
      <c r="C187" s="848"/>
      <c r="D187" s="335"/>
      <c r="E187" s="221"/>
      <c r="F187" s="222"/>
      <c r="G187" s="964"/>
      <c r="H187" s="231"/>
      <c r="I187" s="231"/>
      <c r="J187" s="231"/>
      <c r="K187" s="231"/>
      <c r="L187" s="231"/>
      <c r="M187" s="348"/>
    </row>
    <row r="188" spans="1:13" s="688" customFormat="1" ht="21.75" hidden="1" x14ac:dyDescent="0.2">
      <c r="A188" s="1084" t="s">
        <v>5980</v>
      </c>
      <c r="B188" s="1085"/>
      <c r="C188" s="1085"/>
      <c r="D188" s="1086"/>
      <c r="E188" s="686">
        <f>SUM(E186:E187)</f>
        <v>0</v>
      </c>
      <c r="F188" s="686"/>
      <c r="G188" s="686">
        <f t="shared" ref="G188:L188" si="56">SUM(G186:G187)</f>
        <v>0</v>
      </c>
      <c r="H188" s="686">
        <f t="shared" si="56"/>
        <v>0</v>
      </c>
      <c r="I188" s="686">
        <f t="shared" si="56"/>
        <v>0</v>
      </c>
      <c r="J188" s="686">
        <f t="shared" si="56"/>
        <v>0</v>
      </c>
      <c r="K188" s="686">
        <f t="shared" si="56"/>
        <v>0</v>
      </c>
      <c r="L188" s="686">
        <f t="shared" si="56"/>
        <v>0</v>
      </c>
      <c r="M188" s="912"/>
    </row>
    <row r="189" spans="1:13" s="447" customFormat="1" ht="23.25" hidden="1" x14ac:dyDescent="0.2">
      <c r="A189" s="777" t="s">
        <v>5981</v>
      </c>
      <c r="B189" s="777"/>
      <c r="C189" s="846"/>
      <c r="D189" s="814"/>
      <c r="E189" s="779"/>
      <c r="F189" s="942"/>
      <c r="G189" s="959"/>
      <c r="H189" s="781"/>
      <c r="I189" s="781"/>
      <c r="J189" s="781"/>
      <c r="K189" s="781"/>
      <c r="L189" s="781"/>
      <c r="M189" s="913"/>
    </row>
    <row r="190" spans="1:13" s="229" customFormat="1" ht="21" hidden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x14ac:dyDescent="0.2">
      <c r="A191" s="1084" t="s">
        <v>5982</v>
      </c>
      <c r="B191" s="1085"/>
      <c r="C191" s="1085"/>
      <c r="D191" s="1086"/>
      <c r="E191" s="686">
        <f>SUM(E190:E190)</f>
        <v>0</v>
      </c>
      <c r="F191" s="686"/>
      <c r="G191" s="686">
        <f t="shared" ref="G191:L191" si="57">SUM(G190:G190)</f>
        <v>0</v>
      </c>
      <c r="H191" s="686">
        <f t="shared" si="57"/>
        <v>0</v>
      </c>
      <c r="I191" s="686">
        <f t="shared" si="57"/>
        <v>0</v>
      </c>
      <c r="J191" s="686">
        <f t="shared" si="57"/>
        <v>0</v>
      </c>
      <c r="K191" s="686">
        <f t="shared" si="57"/>
        <v>0</v>
      </c>
      <c r="L191" s="686">
        <f t="shared" si="57"/>
        <v>0</v>
      </c>
      <c r="M191" s="912"/>
    </row>
    <row r="192" spans="1:13" s="447" customFormat="1" ht="23.25" hidden="1" x14ac:dyDescent="0.2">
      <c r="A192" s="777" t="s">
        <v>6288</v>
      </c>
      <c r="B192" s="777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229" customFormat="1" ht="21" hidden="1" x14ac:dyDescent="0.2">
      <c r="A193" s="225"/>
      <c r="B193" s="225"/>
      <c r="C193" s="847"/>
      <c r="D193" s="336"/>
      <c r="E193" s="231"/>
      <c r="F193" s="227"/>
      <c r="G193" s="960"/>
      <c r="H193" s="231"/>
      <c r="I193" s="231"/>
      <c r="J193" s="231"/>
      <c r="K193" s="231"/>
      <c r="L193" s="231"/>
    </row>
    <row r="194" spans="1:13" s="229" customFormat="1" ht="21" hidden="1" x14ac:dyDescent="0.2">
      <c r="A194" s="568"/>
      <c r="B194" s="863"/>
      <c r="C194" s="864"/>
      <c r="D194" s="902"/>
      <c r="E194" s="231"/>
      <c r="F194" s="227"/>
      <c r="G194" s="960"/>
      <c r="H194" s="231"/>
      <c r="I194" s="231"/>
      <c r="J194" s="231"/>
      <c r="K194" s="231"/>
      <c r="L194" s="231"/>
    </row>
    <row r="195" spans="1:13" s="688" customFormat="1" ht="21.75" hidden="1" x14ac:dyDescent="0.2">
      <c r="A195" s="1084" t="s">
        <v>6311</v>
      </c>
      <c r="B195" s="1085"/>
      <c r="C195" s="1085"/>
      <c r="D195" s="1086"/>
      <c r="E195" s="686">
        <f>SUM(E193:E194)</f>
        <v>0</v>
      </c>
      <c r="F195" s="686"/>
      <c r="G195" s="686">
        <f t="shared" ref="G195:L195" si="58">SUM(G193:G194)</f>
        <v>0</v>
      </c>
      <c r="H195" s="686">
        <f t="shared" si="58"/>
        <v>0</v>
      </c>
      <c r="I195" s="686">
        <f t="shared" si="58"/>
        <v>0</v>
      </c>
      <c r="J195" s="686">
        <f t="shared" si="58"/>
        <v>0</v>
      </c>
      <c r="K195" s="686">
        <f t="shared" si="58"/>
        <v>0</v>
      </c>
      <c r="L195" s="686">
        <f t="shared" si="58"/>
        <v>0</v>
      </c>
      <c r="M195" s="912"/>
    </row>
    <row r="196" spans="1:13" s="447" customFormat="1" ht="23.25" x14ac:dyDescent="0.2">
      <c r="A196" s="777" t="s">
        <v>5913</v>
      </c>
      <c r="B196" s="777"/>
      <c r="C196" s="846"/>
      <c r="D196" s="814"/>
      <c r="E196" s="779"/>
      <c r="F196" s="942"/>
      <c r="G196" s="959"/>
      <c r="H196" s="781"/>
      <c r="I196" s="781"/>
      <c r="J196" s="781"/>
      <c r="K196" s="781"/>
      <c r="L196" s="781"/>
      <c r="M196" s="913"/>
    </row>
    <row r="197" spans="1:13" s="188" customFormat="1" ht="105" x14ac:dyDescent="0.2">
      <c r="A197" s="225"/>
      <c r="B197" s="225" t="s">
        <v>7008</v>
      </c>
      <c r="C197" s="225" t="s">
        <v>7041</v>
      </c>
      <c r="D197" s="336" t="s">
        <v>7042</v>
      </c>
      <c r="E197" s="862">
        <v>535500</v>
      </c>
      <c r="F197" s="227">
        <v>0.16</v>
      </c>
      <c r="G197" s="960">
        <f>+E197*F197</f>
        <v>85680</v>
      </c>
      <c r="H197" s="862">
        <f>+G197*0.5</f>
        <v>42840</v>
      </c>
      <c r="I197" s="862">
        <f>+G197*0.5</f>
        <v>42840</v>
      </c>
      <c r="J197" s="862"/>
      <c r="K197" s="862">
        <f>SUM(H197+I197)</f>
        <v>85680</v>
      </c>
      <c r="L197" s="862">
        <f>+E197-K197</f>
        <v>449820</v>
      </c>
    </row>
    <row r="198" spans="1:13" s="904" customFormat="1" ht="84" x14ac:dyDescent="0.2">
      <c r="A198" s="225"/>
      <c r="B198" s="225" t="s">
        <v>7090</v>
      </c>
      <c r="C198" s="225" t="s">
        <v>7115</v>
      </c>
      <c r="D198" s="336" t="s">
        <v>7116</v>
      </c>
      <c r="E198" s="862">
        <v>893750</v>
      </c>
      <c r="F198" s="227">
        <v>0.16</v>
      </c>
      <c r="G198" s="960">
        <f>+E198*F198</f>
        <v>143000</v>
      </c>
      <c r="H198" s="862">
        <f>+G198*0.5</f>
        <v>71500</v>
      </c>
      <c r="I198" s="862">
        <f>+G198*0.5</f>
        <v>71500</v>
      </c>
      <c r="J198" s="862"/>
      <c r="K198" s="862">
        <f>SUM(H198+I198)</f>
        <v>143000</v>
      </c>
      <c r="L198" s="862">
        <f>+E198-K198</f>
        <v>750750</v>
      </c>
    </row>
    <row r="199" spans="1:13" s="904" customFormat="1" ht="84" x14ac:dyDescent="0.2">
      <c r="A199" s="225"/>
      <c r="B199" s="225" t="s">
        <v>7111</v>
      </c>
      <c r="C199" s="225" t="s">
        <v>7117</v>
      </c>
      <c r="D199" s="336" t="s">
        <v>7118</v>
      </c>
      <c r="E199" s="862">
        <v>893750</v>
      </c>
      <c r="F199" s="227">
        <v>0.16</v>
      </c>
      <c r="G199" s="960">
        <f>+E199*F199</f>
        <v>143000</v>
      </c>
      <c r="H199" s="862">
        <f>+G199*0.5</f>
        <v>71500</v>
      </c>
      <c r="I199" s="862">
        <f>+G199*0.5</f>
        <v>71500</v>
      </c>
      <c r="J199" s="862"/>
      <c r="K199" s="862">
        <f>SUM(H199+I199)</f>
        <v>143000</v>
      </c>
      <c r="L199" s="862">
        <f>+E199-K199</f>
        <v>750750</v>
      </c>
    </row>
    <row r="200" spans="1:13" s="188" customFormat="1" ht="84" x14ac:dyDescent="0.2">
      <c r="A200" s="225"/>
      <c r="B200" s="225" t="s">
        <v>7184</v>
      </c>
      <c r="C200" s="225" t="s">
        <v>7187</v>
      </c>
      <c r="D200" s="336" t="s">
        <v>7188</v>
      </c>
      <c r="E200" s="862">
        <v>893750</v>
      </c>
      <c r="F200" s="227">
        <v>0.16</v>
      </c>
      <c r="G200" s="960">
        <f>+E200*F200</f>
        <v>143000</v>
      </c>
      <c r="H200" s="862">
        <f>+G200*0.5</f>
        <v>71500</v>
      </c>
      <c r="I200" s="862">
        <f>+G200*0.5</f>
        <v>71500</v>
      </c>
      <c r="J200" s="862"/>
      <c r="K200" s="862">
        <v>143000</v>
      </c>
      <c r="L200" s="862">
        <v>750750</v>
      </c>
    </row>
    <row r="201" spans="1:13" s="904" customFormat="1" ht="84" x14ac:dyDescent="0.2">
      <c r="A201" s="669"/>
      <c r="B201" s="225" t="s">
        <v>7340</v>
      </c>
      <c r="C201" s="225" t="s">
        <v>7379</v>
      </c>
      <c r="D201" s="336" t="s">
        <v>7380</v>
      </c>
      <c r="E201" s="862">
        <v>133920</v>
      </c>
      <c r="F201" s="227">
        <v>0.1</v>
      </c>
      <c r="G201" s="960">
        <f>+E201*F201</f>
        <v>13392</v>
      </c>
      <c r="H201" s="862">
        <f>G201*0.5</f>
        <v>6696</v>
      </c>
      <c r="I201" s="862">
        <f>G201*0.5</f>
        <v>6696</v>
      </c>
      <c r="J201" s="231"/>
      <c r="K201" s="862">
        <f>SUM(H201+I201+J201)</f>
        <v>13392</v>
      </c>
      <c r="L201" s="862">
        <f>+E201-K201</f>
        <v>120528</v>
      </c>
    </row>
    <row r="202" spans="1:13" s="229" customFormat="1" ht="21" x14ac:dyDescent="0.2">
      <c r="A202" s="225"/>
      <c r="B202" s="225"/>
      <c r="C202" s="847"/>
      <c r="D202" s="336"/>
      <c r="E202" s="787"/>
      <c r="F202" s="227"/>
      <c r="G202" s="960"/>
      <c r="H202" s="231"/>
      <c r="I202" s="231"/>
      <c r="J202" s="231"/>
      <c r="K202" s="231"/>
      <c r="L202" s="231"/>
    </row>
    <row r="203" spans="1:13" s="688" customFormat="1" ht="21.75" x14ac:dyDescent="0.2">
      <c r="A203" s="1084" t="s">
        <v>5983</v>
      </c>
      <c r="B203" s="1085"/>
      <c r="C203" s="1085"/>
      <c r="D203" s="1086"/>
      <c r="E203" s="694">
        <f>SUM(E197:E202)</f>
        <v>3350670</v>
      </c>
      <c r="F203" s="694"/>
      <c r="G203" s="694">
        <f t="shared" ref="G203:L203" si="59">SUM(G197:G202)</f>
        <v>528072</v>
      </c>
      <c r="H203" s="694">
        <f t="shared" si="59"/>
        <v>264036</v>
      </c>
      <c r="I203" s="694">
        <f t="shared" si="59"/>
        <v>264036</v>
      </c>
      <c r="J203" s="694">
        <f t="shared" si="59"/>
        <v>0</v>
      </c>
      <c r="K203" s="694">
        <f t="shared" si="59"/>
        <v>528072</v>
      </c>
      <c r="L203" s="694">
        <f t="shared" si="59"/>
        <v>2822598</v>
      </c>
      <c r="M203" s="912"/>
    </row>
    <row r="204" spans="1:13" s="447" customFormat="1" ht="23.25" x14ac:dyDescent="0.2">
      <c r="A204" s="777" t="s">
        <v>5984</v>
      </c>
      <c r="B204" s="777"/>
      <c r="C204" s="846"/>
      <c r="D204" s="814"/>
      <c r="E204" s="779"/>
      <c r="F204" s="942"/>
      <c r="G204" s="959"/>
      <c r="H204" s="781"/>
      <c r="I204" s="781"/>
      <c r="J204" s="781"/>
      <c r="K204" s="781"/>
      <c r="L204" s="781"/>
      <c r="M204" s="913"/>
    </row>
    <row r="205" spans="1:13" s="229" customFormat="1" ht="84" x14ac:dyDescent="0.2">
      <c r="A205" s="225"/>
      <c r="B205" s="225" t="s">
        <v>6944</v>
      </c>
      <c r="C205" s="225" t="s">
        <v>6945</v>
      </c>
      <c r="D205" s="336" t="s">
        <v>6946</v>
      </c>
      <c r="E205" s="862">
        <v>25000</v>
      </c>
      <c r="F205" s="227">
        <v>0.1</v>
      </c>
      <c r="G205" s="960">
        <f>+E205*F205</f>
        <v>2500</v>
      </c>
      <c r="H205" s="862">
        <f>+G205*0.5</f>
        <v>1250</v>
      </c>
      <c r="I205" s="862">
        <f>+G205*0.5</f>
        <v>1250</v>
      </c>
      <c r="J205" s="862"/>
      <c r="K205" s="862">
        <v>2500</v>
      </c>
      <c r="L205" s="862">
        <v>22500</v>
      </c>
    </row>
    <row r="206" spans="1:13" s="188" customFormat="1" ht="105" x14ac:dyDescent="0.2">
      <c r="A206" s="225"/>
      <c r="B206" s="225" t="s">
        <v>7152</v>
      </c>
      <c r="C206" s="225" t="s">
        <v>7189</v>
      </c>
      <c r="D206" s="336" t="s">
        <v>7190</v>
      </c>
      <c r="E206" s="862">
        <v>18500</v>
      </c>
      <c r="F206" s="227">
        <v>0.1</v>
      </c>
      <c r="G206" s="960">
        <f>+E206*F206</f>
        <v>1850</v>
      </c>
      <c r="H206" s="862">
        <f>+G206*0.5</f>
        <v>925</v>
      </c>
      <c r="I206" s="862">
        <f>+G206*0.5</f>
        <v>925</v>
      </c>
      <c r="J206" s="862"/>
      <c r="K206" s="862">
        <v>1850</v>
      </c>
      <c r="L206" s="862">
        <v>16650</v>
      </c>
    </row>
    <row r="207" spans="1:13" s="904" customFormat="1" ht="105" x14ac:dyDescent="0.2">
      <c r="A207" s="669"/>
      <c r="B207" s="225" t="s">
        <v>7277</v>
      </c>
      <c r="C207" s="225" t="s">
        <v>7278</v>
      </c>
      <c r="D207" s="336" t="s">
        <v>7279</v>
      </c>
      <c r="E207" s="862">
        <v>13500</v>
      </c>
      <c r="F207" s="227">
        <v>0.1</v>
      </c>
      <c r="G207" s="960">
        <f>+E207*F207</f>
        <v>1350</v>
      </c>
      <c r="H207" s="862">
        <f>+G207*0.5</f>
        <v>675</v>
      </c>
      <c r="I207" s="862">
        <f>+G207*0.5</f>
        <v>675</v>
      </c>
      <c r="J207" s="862"/>
      <c r="K207" s="862">
        <f>SUM(H207+I207+J207)</f>
        <v>1350</v>
      </c>
      <c r="L207" s="862">
        <f>+E207-K207</f>
        <v>12150</v>
      </c>
    </row>
    <row r="208" spans="1:13" s="904" customFormat="1" ht="84" x14ac:dyDescent="0.2">
      <c r="A208" s="669"/>
      <c r="B208" s="225" t="s">
        <v>7490</v>
      </c>
      <c r="C208" s="225" t="s">
        <v>7508</v>
      </c>
      <c r="D208" s="336" t="s">
        <v>7509</v>
      </c>
      <c r="E208" s="862">
        <v>31000</v>
      </c>
      <c r="F208" s="227">
        <v>0.1</v>
      </c>
      <c r="G208" s="960">
        <f>+E208*F208</f>
        <v>3100</v>
      </c>
      <c r="H208" s="862">
        <f>G208*0.5</f>
        <v>1550</v>
      </c>
      <c r="I208" s="862">
        <f>G208*0.5</f>
        <v>1550</v>
      </c>
      <c r="J208" s="231"/>
      <c r="K208" s="862">
        <f>SUM(H208+I208+J208)</f>
        <v>3100</v>
      </c>
      <c r="L208" s="862">
        <f>+E208-K208</f>
        <v>27900</v>
      </c>
    </row>
    <row r="209" spans="1:13" s="229" customFormat="1" ht="21" x14ac:dyDescent="0.2">
      <c r="A209" s="225"/>
      <c r="B209" s="225"/>
      <c r="C209" s="847"/>
      <c r="D209" s="336"/>
      <c r="E209" s="231"/>
      <c r="F209" s="227"/>
      <c r="G209" s="960"/>
      <c r="H209" s="231"/>
      <c r="I209" s="231"/>
      <c r="J209" s="231"/>
      <c r="K209" s="231"/>
      <c r="L209" s="231"/>
    </row>
    <row r="210" spans="1:13" s="688" customFormat="1" ht="21.75" x14ac:dyDescent="0.2">
      <c r="A210" s="1081" t="s">
        <v>5988</v>
      </c>
      <c r="B210" s="1082"/>
      <c r="C210" s="1082"/>
      <c r="D210" s="1083"/>
      <c r="E210" s="694">
        <f>SUM(E205:E209)</f>
        <v>88000</v>
      </c>
      <c r="F210" s="694"/>
      <c r="G210" s="694">
        <f t="shared" ref="G210:L210" si="60">SUM(G205:G209)</f>
        <v>8800</v>
      </c>
      <c r="H210" s="694">
        <f t="shared" si="60"/>
        <v>4400</v>
      </c>
      <c r="I210" s="694">
        <f t="shared" si="60"/>
        <v>4400</v>
      </c>
      <c r="J210" s="694">
        <f t="shared" si="60"/>
        <v>0</v>
      </c>
      <c r="K210" s="694">
        <f t="shared" si="60"/>
        <v>8800</v>
      </c>
      <c r="L210" s="694">
        <f t="shared" si="60"/>
        <v>79200</v>
      </c>
      <c r="M210" s="912"/>
    </row>
    <row r="211" spans="1:13" s="447" customFormat="1" ht="23.25" hidden="1" x14ac:dyDescent="0.2">
      <c r="A211" s="778" t="s">
        <v>60</v>
      </c>
      <c r="B211" s="778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447" customFormat="1" ht="23.25" hidden="1" x14ac:dyDescent="0.2">
      <c r="A212" s="225"/>
      <c r="B212" s="220"/>
      <c r="C212" s="848"/>
      <c r="D212" s="335"/>
      <c r="E212" s="221"/>
      <c r="F212" s="222"/>
      <c r="G212" s="964"/>
      <c r="H212" s="231"/>
      <c r="I212" s="231"/>
      <c r="J212" s="231"/>
      <c r="K212" s="231"/>
      <c r="L212" s="231"/>
      <c r="M212" s="348"/>
    </row>
    <row r="213" spans="1:13" s="447" customFormat="1" ht="23.25" hidden="1" x14ac:dyDescent="0.2">
      <c r="A213" s="220"/>
      <c r="B213" s="220"/>
      <c r="C213" s="848"/>
      <c r="D213" s="335"/>
      <c r="E213" s="230"/>
      <c r="F213" s="222"/>
      <c r="G213" s="964"/>
      <c r="H213" s="231"/>
      <c r="I213" s="231"/>
      <c r="J213" s="231"/>
      <c r="K213" s="231"/>
      <c r="L213" s="231"/>
      <c r="M213" s="348"/>
    </row>
    <row r="214" spans="1:13" s="688" customFormat="1" ht="21.75" hidden="1" x14ac:dyDescent="0.2">
      <c r="A214" s="1084" t="s">
        <v>1965</v>
      </c>
      <c r="B214" s="1085"/>
      <c r="C214" s="1085"/>
      <c r="D214" s="1086"/>
      <c r="E214" s="686">
        <f>SUM(E212:E213)</f>
        <v>0</v>
      </c>
      <c r="F214" s="686"/>
      <c r="G214" s="686">
        <f t="shared" ref="G214:L214" si="61">SUM(G212:G213)</f>
        <v>0</v>
      </c>
      <c r="H214" s="686">
        <f t="shared" si="61"/>
        <v>0</v>
      </c>
      <c r="I214" s="686">
        <f t="shared" si="61"/>
        <v>0</v>
      </c>
      <c r="J214" s="686">
        <f t="shared" si="61"/>
        <v>0</v>
      </c>
      <c r="K214" s="686">
        <f t="shared" si="61"/>
        <v>0</v>
      </c>
      <c r="L214" s="686">
        <f t="shared" si="61"/>
        <v>0</v>
      </c>
      <c r="M214" s="912"/>
    </row>
    <row r="215" spans="1:13" s="447" customFormat="1" ht="23.25" x14ac:dyDescent="0.2">
      <c r="A215" s="777" t="s">
        <v>5989</v>
      </c>
      <c r="B215" s="777"/>
      <c r="C215" s="846"/>
      <c r="D215" s="814"/>
      <c r="E215" s="779"/>
      <c r="F215" s="942"/>
      <c r="G215" s="959"/>
      <c r="H215" s="781"/>
      <c r="I215" s="781"/>
      <c r="J215" s="781"/>
      <c r="K215" s="781"/>
      <c r="L215" s="781"/>
      <c r="M215" s="913"/>
    </row>
    <row r="216" spans="1:13" s="188" customFormat="1" ht="63" x14ac:dyDescent="0.2">
      <c r="A216" s="225"/>
      <c r="B216" s="225" t="s">
        <v>6992</v>
      </c>
      <c r="C216" s="225" t="s">
        <v>7043</v>
      </c>
      <c r="D216" s="336" t="s">
        <v>7044</v>
      </c>
      <c r="E216" s="862">
        <v>82500</v>
      </c>
      <c r="F216" s="227">
        <v>0.1</v>
      </c>
      <c r="G216" s="960">
        <f>+E216*F216</f>
        <v>8250</v>
      </c>
      <c r="H216" s="862">
        <f>+G216*0.5</f>
        <v>4125</v>
      </c>
      <c r="I216" s="862">
        <f>+G216*0.5</f>
        <v>4125</v>
      </c>
      <c r="J216" s="862"/>
      <c r="K216" s="862">
        <f>SUM(H216+I216)</f>
        <v>8250</v>
      </c>
      <c r="L216" s="862">
        <f>+E216-K216</f>
        <v>74250</v>
      </c>
    </row>
    <row r="217" spans="1:13" s="188" customFormat="1" ht="84" x14ac:dyDescent="0.2">
      <c r="A217" s="225"/>
      <c r="B217" s="225" t="s">
        <v>7045</v>
      </c>
      <c r="C217" s="225" t="s">
        <v>7046</v>
      </c>
      <c r="D217" s="336" t="s">
        <v>7047</v>
      </c>
      <c r="E217" s="862">
        <v>48600</v>
      </c>
      <c r="F217" s="227">
        <v>0.1</v>
      </c>
      <c r="G217" s="960">
        <f>+E217*F217</f>
        <v>4860</v>
      </c>
      <c r="H217" s="862">
        <f>+G217*0.5</f>
        <v>2430</v>
      </c>
      <c r="I217" s="862">
        <f>+G217*0.5</f>
        <v>2430</v>
      </c>
      <c r="J217" s="862"/>
      <c r="K217" s="862">
        <f>SUM(H217+I217)</f>
        <v>4860</v>
      </c>
      <c r="L217" s="862">
        <f>+E217-K217</f>
        <v>43740</v>
      </c>
    </row>
    <row r="218" spans="1:13" s="904" customFormat="1" ht="105" x14ac:dyDescent="0.2">
      <c r="A218" s="669"/>
      <c r="B218" s="225" t="s">
        <v>7376</v>
      </c>
      <c r="C218" s="225" t="s">
        <v>7381</v>
      </c>
      <c r="D218" s="336" t="s">
        <v>7382</v>
      </c>
      <c r="E218" s="862">
        <v>332500</v>
      </c>
      <c r="F218" s="227">
        <v>0.1</v>
      </c>
      <c r="G218" s="960">
        <f>+E218*F218</f>
        <v>33250</v>
      </c>
      <c r="H218" s="862">
        <f>G218*0.5</f>
        <v>16625</v>
      </c>
      <c r="I218" s="862">
        <f>G218*0.5</f>
        <v>16625</v>
      </c>
      <c r="J218" s="231"/>
      <c r="K218" s="862">
        <f>SUM(H218+I218+J218)</f>
        <v>33250</v>
      </c>
      <c r="L218" s="862">
        <f>+E218-K218</f>
        <v>299250</v>
      </c>
    </row>
    <row r="219" spans="1:13" s="904" customFormat="1" ht="105" x14ac:dyDescent="0.2">
      <c r="A219" s="669"/>
      <c r="B219" s="225" t="s">
        <v>7510</v>
      </c>
      <c r="C219" s="225" t="s">
        <v>7511</v>
      </c>
      <c r="D219" s="336" t="s">
        <v>7512</v>
      </c>
      <c r="E219" s="862">
        <v>4700</v>
      </c>
      <c r="F219" s="227">
        <v>0.1</v>
      </c>
      <c r="G219" s="960">
        <f>+E219*F219</f>
        <v>470</v>
      </c>
      <c r="H219" s="862">
        <f>G219*0.5</f>
        <v>235</v>
      </c>
      <c r="I219" s="862">
        <f>G219*0.5</f>
        <v>235</v>
      </c>
      <c r="J219" s="231"/>
      <c r="K219" s="862">
        <f>SUM(H219+I219+J219)</f>
        <v>470</v>
      </c>
      <c r="L219" s="862">
        <f>+E219-K219</f>
        <v>4230</v>
      </c>
    </row>
    <row r="220" spans="1:13" s="904" customFormat="1" ht="105" x14ac:dyDescent="0.2">
      <c r="A220" s="669"/>
      <c r="B220" s="225" t="s">
        <v>7495</v>
      </c>
      <c r="C220" s="225" t="s">
        <v>7513</v>
      </c>
      <c r="D220" s="336" t="s">
        <v>7514</v>
      </c>
      <c r="E220" s="862">
        <v>32000</v>
      </c>
      <c r="F220" s="227">
        <v>0.1</v>
      </c>
      <c r="G220" s="960">
        <f>+E220*F220</f>
        <v>3200</v>
      </c>
      <c r="H220" s="862">
        <f>G220*0.5</f>
        <v>1600</v>
      </c>
      <c r="I220" s="862">
        <f>G220*0.5</f>
        <v>1600</v>
      </c>
      <c r="J220" s="231"/>
      <c r="K220" s="862">
        <f>SUM(H220+I220+J220)</f>
        <v>3200</v>
      </c>
      <c r="L220" s="862">
        <f>+E220-K220</f>
        <v>28800</v>
      </c>
    </row>
    <row r="221" spans="1:13" s="229" customFormat="1" ht="21" x14ac:dyDescent="0.2">
      <c r="A221" s="225"/>
      <c r="B221" s="225"/>
      <c r="C221" s="847"/>
      <c r="D221" s="336"/>
      <c r="E221" s="231"/>
      <c r="F221" s="227"/>
      <c r="G221" s="960"/>
      <c r="H221" s="231"/>
      <c r="I221" s="231"/>
      <c r="J221" s="231"/>
      <c r="K221" s="231"/>
      <c r="L221" s="231"/>
    </row>
    <row r="222" spans="1:13" s="688" customFormat="1" ht="21.75" x14ac:dyDescent="0.2">
      <c r="A222" s="1081" t="s">
        <v>5990</v>
      </c>
      <c r="B222" s="1082"/>
      <c r="C222" s="1082"/>
      <c r="D222" s="1083"/>
      <c r="E222" s="694">
        <f>SUM(E216:E221)</f>
        <v>500300</v>
      </c>
      <c r="F222" s="694"/>
      <c r="G222" s="694">
        <f t="shared" ref="G222:L222" si="62">SUM(G216:G221)</f>
        <v>50030</v>
      </c>
      <c r="H222" s="694">
        <f t="shared" si="62"/>
        <v>25015</v>
      </c>
      <c r="I222" s="694">
        <f t="shared" si="62"/>
        <v>25015</v>
      </c>
      <c r="J222" s="694">
        <f t="shared" si="62"/>
        <v>0</v>
      </c>
      <c r="K222" s="694">
        <f t="shared" si="62"/>
        <v>50030</v>
      </c>
      <c r="L222" s="694">
        <f t="shared" si="62"/>
        <v>450270</v>
      </c>
      <c r="M222" s="912"/>
    </row>
    <row r="223" spans="1:13" s="447" customFormat="1" ht="23.25" x14ac:dyDescent="0.2">
      <c r="A223" s="778" t="s">
        <v>5991</v>
      </c>
      <c r="B223" s="778"/>
      <c r="C223" s="846"/>
      <c r="D223" s="814"/>
      <c r="E223" s="785"/>
      <c r="F223" s="942"/>
      <c r="G223" s="959"/>
      <c r="H223" s="781"/>
      <c r="I223" s="781"/>
      <c r="J223" s="781"/>
      <c r="K223" s="781"/>
      <c r="L223" s="781"/>
      <c r="M223" s="913"/>
    </row>
    <row r="224" spans="1:13" s="188" customFormat="1" ht="84" x14ac:dyDescent="0.2">
      <c r="A224" s="225"/>
      <c r="B224" s="225" t="s">
        <v>6665</v>
      </c>
      <c r="C224" s="225" t="s">
        <v>6666</v>
      </c>
      <c r="D224" s="336" t="s">
        <v>6667</v>
      </c>
      <c r="E224" s="862">
        <v>203720</v>
      </c>
      <c r="F224" s="227">
        <v>0.1</v>
      </c>
      <c r="G224" s="960">
        <f t="shared" ref="G224:G241" si="63">+ROUND(((E224*10)/100),2)</f>
        <v>20372</v>
      </c>
      <c r="H224" s="862">
        <f t="shared" ref="H224:H235" si="64">+G224*0.5</f>
        <v>10186</v>
      </c>
      <c r="I224" s="862">
        <f t="shared" ref="I224:I235" si="65">+G224*0.5</f>
        <v>10186</v>
      </c>
      <c r="J224" s="862"/>
      <c r="K224" s="862">
        <f t="shared" ref="K224:K233" si="66">SUM(H224+I224)</f>
        <v>20372</v>
      </c>
      <c r="L224" s="862">
        <f t="shared" ref="L224:L232" si="67">+E224-K224</f>
        <v>183348</v>
      </c>
    </row>
    <row r="225" spans="1:13" s="188" customFormat="1" ht="105" x14ac:dyDescent="0.2">
      <c r="A225" s="225"/>
      <c r="B225" s="225" t="s">
        <v>6713</v>
      </c>
      <c r="C225" s="225" t="s">
        <v>6714</v>
      </c>
      <c r="D225" s="336" t="s">
        <v>6715</v>
      </c>
      <c r="E225" s="862">
        <v>10000</v>
      </c>
      <c r="F225" s="227">
        <v>0.1</v>
      </c>
      <c r="G225" s="960">
        <f t="shared" si="63"/>
        <v>1000</v>
      </c>
      <c r="H225" s="862">
        <f t="shared" si="64"/>
        <v>500</v>
      </c>
      <c r="I225" s="862">
        <f t="shared" si="65"/>
        <v>500</v>
      </c>
      <c r="J225" s="862"/>
      <c r="K225" s="862">
        <f t="shared" si="66"/>
        <v>1000</v>
      </c>
      <c r="L225" s="862">
        <f t="shared" si="67"/>
        <v>9000</v>
      </c>
    </row>
    <row r="226" spans="1:13" s="229" customFormat="1" ht="105" x14ac:dyDescent="0.2">
      <c r="A226" s="225"/>
      <c r="B226" s="225" t="s">
        <v>6716</v>
      </c>
      <c r="C226" s="225" t="s">
        <v>6717</v>
      </c>
      <c r="D226" s="336" t="s">
        <v>6718</v>
      </c>
      <c r="E226" s="862">
        <v>20000</v>
      </c>
      <c r="F226" s="227">
        <v>0.1</v>
      </c>
      <c r="G226" s="960">
        <f t="shared" si="63"/>
        <v>2000</v>
      </c>
      <c r="H226" s="862">
        <f t="shared" si="64"/>
        <v>1000</v>
      </c>
      <c r="I226" s="862">
        <f t="shared" si="65"/>
        <v>1000</v>
      </c>
      <c r="J226" s="862"/>
      <c r="K226" s="862">
        <f t="shared" si="66"/>
        <v>2000</v>
      </c>
      <c r="L226" s="862">
        <f t="shared" si="67"/>
        <v>18000</v>
      </c>
    </row>
    <row r="227" spans="1:13" s="229" customFormat="1" ht="126" x14ac:dyDescent="0.2">
      <c r="A227" s="225"/>
      <c r="B227" s="225" t="s">
        <v>6719</v>
      </c>
      <c r="C227" s="225" t="s">
        <v>6720</v>
      </c>
      <c r="D227" s="336" t="s">
        <v>6721</v>
      </c>
      <c r="E227" s="862">
        <v>60000</v>
      </c>
      <c r="F227" s="227">
        <v>0.1</v>
      </c>
      <c r="G227" s="960">
        <f t="shared" si="63"/>
        <v>6000</v>
      </c>
      <c r="H227" s="862">
        <f t="shared" si="64"/>
        <v>3000</v>
      </c>
      <c r="I227" s="862">
        <f t="shared" si="65"/>
        <v>3000</v>
      </c>
      <c r="J227" s="862"/>
      <c r="K227" s="862">
        <f t="shared" si="66"/>
        <v>6000</v>
      </c>
      <c r="L227" s="862">
        <f t="shared" si="67"/>
        <v>54000</v>
      </c>
    </row>
    <row r="228" spans="1:13" s="229" customFormat="1" ht="105" x14ac:dyDescent="0.2">
      <c r="A228" s="225"/>
      <c r="B228" s="225" t="s">
        <v>6805</v>
      </c>
      <c r="C228" s="225" t="s">
        <v>6806</v>
      </c>
      <c r="D228" s="336" t="s">
        <v>6807</v>
      </c>
      <c r="E228" s="862">
        <v>10000</v>
      </c>
      <c r="F228" s="227">
        <v>0.1</v>
      </c>
      <c r="G228" s="960">
        <f t="shared" si="63"/>
        <v>1000</v>
      </c>
      <c r="H228" s="862">
        <f t="shared" si="64"/>
        <v>500</v>
      </c>
      <c r="I228" s="862">
        <f t="shared" si="65"/>
        <v>500</v>
      </c>
      <c r="J228" s="862"/>
      <c r="K228" s="862">
        <f t="shared" si="66"/>
        <v>1000</v>
      </c>
      <c r="L228" s="862">
        <f t="shared" si="67"/>
        <v>9000</v>
      </c>
    </row>
    <row r="229" spans="1:13" s="229" customFormat="1" ht="126" x14ac:dyDescent="0.2">
      <c r="A229" s="225"/>
      <c r="B229" s="225" t="s">
        <v>6866</v>
      </c>
      <c r="C229" s="225" t="s">
        <v>6887</v>
      </c>
      <c r="D229" s="336" t="s">
        <v>6888</v>
      </c>
      <c r="E229" s="862">
        <v>30000</v>
      </c>
      <c r="F229" s="227">
        <v>0.1</v>
      </c>
      <c r="G229" s="960">
        <f t="shared" si="63"/>
        <v>3000</v>
      </c>
      <c r="H229" s="862">
        <f t="shared" si="64"/>
        <v>1500</v>
      </c>
      <c r="I229" s="862">
        <f t="shared" si="65"/>
        <v>1500</v>
      </c>
      <c r="J229" s="862"/>
      <c r="K229" s="862">
        <f t="shared" si="66"/>
        <v>3000</v>
      </c>
      <c r="L229" s="862">
        <f t="shared" si="67"/>
        <v>27000</v>
      </c>
    </row>
    <row r="230" spans="1:13" s="229" customFormat="1" ht="84" x14ac:dyDescent="0.2">
      <c r="A230" s="225"/>
      <c r="B230" s="225" t="s">
        <v>6889</v>
      </c>
      <c r="C230" s="225" t="s">
        <v>6890</v>
      </c>
      <c r="D230" s="336" t="s">
        <v>6891</v>
      </c>
      <c r="E230" s="862">
        <v>196020</v>
      </c>
      <c r="F230" s="227">
        <v>0.1</v>
      </c>
      <c r="G230" s="960">
        <f t="shared" si="63"/>
        <v>19602</v>
      </c>
      <c r="H230" s="862">
        <f t="shared" si="64"/>
        <v>9801</v>
      </c>
      <c r="I230" s="862">
        <f t="shared" si="65"/>
        <v>9801</v>
      </c>
      <c r="J230" s="862"/>
      <c r="K230" s="862">
        <f t="shared" si="66"/>
        <v>19602</v>
      </c>
      <c r="L230" s="862">
        <f t="shared" si="67"/>
        <v>176418</v>
      </c>
    </row>
    <row r="231" spans="1:13" s="229" customFormat="1" ht="84" x14ac:dyDescent="0.2">
      <c r="A231" s="225"/>
      <c r="B231" s="225" t="s">
        <v>6892</v>
      </c>
      <c r="C231" s="225" t="s">
        <v>6893</v>
      </c>
      <c r="D231" s="336" t="s">
        <v>6894</v>
      </c>
      <c r="E231" s="862">
        <v>308880</v>
      </c>
      <c r="F231" s="227">
        <v>0.1</v>
      </c>
      <c r="G231" s="960">
        <f t="shared" si="63"/>
        <v>30888</v>
      </c>
      <c r="H231" s="862">
        <f t="shared" si="64"/>
        <v>15444</v>
      </c>
      <c r="I231" s="862">
        <f t="shared" si="65"/>
        <v>15444</v>
      </c>
      <c r="J231" s="862"/>
      <c r="K231" s="862">
        <f t="shared" si="66"/>
        <v>30888</v>
      </c>
      <c r="L231" s="862">
        <f t="shared" si="67"/>
        <v>277992</v>
      </c>
    </row>
    <row r="232" spans="1:13" s="188" customFormat="1" ht="105" x14ac:dyDescent="0.2">
      <c r="A232" s="225"/>
      <c r="B232" s="225" t="s">
        <v>6992</v>
      </c>
      <c r="C232" s="225" t="s">
        <v>7048</v>
      </c>
      <c r="D232" s="336" t="s">
        <v>7049</v>
      </c>
      <c r="E232" s="862">
        <v>204000</v>
      </c>
      <c r="F232" s="227">
        <v>0.1</v>
      </c>
      <c r="G232" s="960">
        <f t="shared" si="63"/>
        <v>20400</v>
      </c>
      <c r="H232" s="862">
        <f t="shared" si="64"/>
        <v>10200</v>
      </c>
      <c r="I232" s="862">
        <f t="shared" si="65"/>
        <v>10200</v>
      </c>
      <c r="J232" s="862"/>
      <c r="K232" s="862">
        <f t="shared" si="66"/>
        <v>20400</v>
      </c>
      <c r="L232" s="862">
        <f t="shared" si="67"/>
        <v>183600</v>
      </c>
    </row>
    <row r="233" spans="1:13" s="188" customFormat="1" ht="105" x14ac:dyDescent="0.2">
      <c r="A233" s="225"/>
      <c r="B233" s="225" t="s">
        <v>7045</v>
      </c>
      <c r="C233" s="225" t="s">
        <v>7050</v>
      </c>
      <c r="D233" s="336" t="s">
        <v>7051</v>
      </c>
      <c r="E233" s="862">
        <v>210280.35</v>
      </c>
      <c r="F233" s="227">
        <v>0.1</v>
      </c>
      <c r="G233" s="960">
        <f t="shared" si="63"/>
        <v>21028.04</v>
      </c>
      <c r="H233" s="862">
        <f t="shared" si="64"/>
        <v>10514.02</v>
      </c>
      <c r="I233" s="862">
        <f t="shared" si="65"/>
        <v>10514.02</v>
      </c>
      <c r="J233" s="862"/>
      <c r="K233" s="862">
        <f t="shared" si="66"/>
        <v>21028.04</v>
      </c>
      <c r="L233" s="862">
        <f>210280.35-21028.04</f>
        <v>189252.31</v>
      </c>
      <c r="M233" s="188" t="s">
        <v>1216</v>
      </c>
    </row>
    <row r="234" spans="1:13" s="188" customFormat="1" ht="84" x14ac:dyDescent="0.2">
      <c r="A234" s="225"/>
      <c r="B234" s="225" t="s">
        <v>7191</v>
      </c>
      <c r="C234" s="225" t="s">
        <v>7192</v>
      </c>
      <c r="D234" s="336" t="s">
        <v>7193</v>
      </c>
      <c r="E234" s="862">
        <v>245160</v>
      </c>
      <c r="F234" s="227">
        <v>0.1</v>
      </c>
      <c r="G234" s="960">
        <f t="shared" si="63"/>
        <v>24516</v>
      </c>
      <c r="H234" s="862">
        <f t="shared" si="64"/>
        <v>12258</v>
      </c>
      <c r="I234" s="862">
        <f t="shared" si="65"/>
        <v>12258</v>
      </c>
      <c r="J234" s="862"/>
      <c r="K234" s="862">
        <v>24516</v>
      </c>
      <c r="L234" s="862">
        <v>220644</v>
      </c>
    </row>
    <row r="235" spans="1:13" s="188" customFormat="1" ht="105" x14ac:dyDescent="0.2">
      <c r="A235" s="225"/>
      <c r="B235" s="225" t="s">
        <v>7152</v>
      </c>
      <c r="C235" s="225" t="s">
        <v>7194</v>
      </c>
      <c r="D235" s="336" t="s">
        <v>7195</v>
      </c>
      <c r="E235" s="862">
        <v>767436</v>
      </c>
      <c r="F235" s="227">
        <v>0.16</v>
      </c>
      <c r="G235" s="960">
        <f>+ROUND(((E235*16)/100),2)</f>
        <v>122789.75999999999</v>
      </c>
      <c r="H235" s="862">
        <f t="shared" si="64"/>
        <v>61394.879999999997</v>
      </c>
      <c r="I235" s="862">
        <f t="shared" si="65"/>
        <v>61394.879999999997</v>
      </c>
      <c r="J235" s="862"/>
      <c r="K235" s="862">
        <v>122789.76000000001</v>
      </c>
      <c r="L235" s="862">
        <v>644646.24</v>
      </c>
    </row>
    <row r="236" spans="1:13" s="904" customFormat="1" ht="105" x14ac:dyDescent="0.2">
      <c r="A236" s="669"/>
      <c r="B236" s="225" t="s">
        <v>7383</v>
      </c>
      <c r="C236" s="225" t="s">
        <v>7384</v>
      </c>
      <c r="D236" s="336" t="s">
        <v>7385</v>
      </c>
      <c r="E236" s="862">
        <v>210280.35</v>
      </c>
      <c r="F236" s="227">
        <v>0.1</v>
      </c>
      <c r="G236" s="960">
        <f t="shared" si="63"/>
        <v>21028.04</v>
      </c>
      <c r="H236" s="862">
        <f t="shared" ref="H236:H241" si="68">G236*0.5</f>
        <v>10514.02</v>
      </c>
      <c r="I236" s="862">
        <f t="shared" ref="I236:I241" si="69">G236*0.5</f>
        <v>10514.02</v>
      </c>
      <c r="J236" s="231"/>
      <c r="K236" s="862">
        <f t="shared" ref="K236:K241" si="70">SUM(H236+I236+J236)</f>
        <v>21028.04</v>
      </c>
      <c r="L236" s="862">
        <f>210280.35-21028.04</f>
        <v>189252.31</v>
      </c>
      <c r="M236" s="188" t="s">
        <v>1216</v>
      </c>
    </row>
    <row r="237" spans="1:13" s="904" customFormat="1" ht="105" x14ac:dyDescent="0.2">
      <c r="A237" s="669"/>
      <c r="B237" s="225" t="s">
        <v>7376</v>
      </c>
      <c r="C237" s="225" t="s">
        <v>7386</v>
      </c>
      <c r="D237" s="336" t="s">
        <v>7387</v>
      </c>
      <c r="E237" s="862">
        <v>102000</v>
      </c>
      <c r="F237" s="227">
        <v>0.1</v>
      </c>
      <c r="G237" s="960">
        <f t="shared" si="63"/>
        <v>10200</v>
      </c>
      <c r="H237" s="862">
        <f t="shared" si="68"/>
        <v>5100</v>
      </c>
      <c r="I237" s="862">
        <f t="shared" si="69"/>
        <v>5100</v>
      </c>
      <c r="J237" s="231"/>
      <c r="K237" s="862">
        <f t="shared" si="70"/>
        <v>10200</v>
      </c>
      <c r="L237" s="862">
        <f>+E237-K237</f>
        <v>91800</v>
      </c>
    </row>
    <row r="238" spans="1:13" s="904" customFormat="1" ht="105" x14ac:dyDescent="0.2">
      <c r="A238" s="669"/>
      <c r="B238" s="225" t="s">
        <v>7360</v>
      </c>
      <c r="C238" s="225" t="s">
        <v>7388</v>
      </c>
      <c r="D238" s="336" t="s">
        <v>7389</v>
      </c>
      <c r="E238" s="862">
        <v>312800</v>
      </c>
      <c r="F238" s="227">
        <v>0.1</v>
      </c>
      <c r="G238" s="960">
        <f t="shared" si="63"/>
        <v>31280</v>
      </c>
      <c r="H238" s="862">
        <f t="shared" si="68"/>
        <v>15640</v>
      </c>
      <c r="I238" s="862">
        <f t="shared" si="69"/>
        <v>15640</v>
      </c>
      <c r="J238" s="231"/>
      <c r="K238" s="862">
        <f t="shared" si="70"/>
        <v>31280</v>
      </c>
      <c r="L238" s="862">
        <f>+E238-K238</f>
        <v>281520</v>
      </c>
    </row>
    <row r="239" spans="1:13" s="904" customFormat="1" ht="105" x14ac:dyDescent="0.2">
      <c r="A239" s="669"/>
      <c r="B239" s="225" t="s">
        <v>7390</v>
      </c>
      <c r="C239" s="225" t="s">
        <v>7391</v>
      </c>
      <c r="D239" s="336" t="s">
        <v>7392</v>
      </c>
      <c r="E239" s="862">
        <v>143060</v>
      </c>
      <c r="F239" s="227">
        <v>0.1</v>
      </c>
      <c r="G239" s="960">
        <f t="shared" si="63"/>
        <v>14306</v>
      </c>
      <c r="H239" s="862">
        <f t="shared" si="68"/>
        <v>7153</v>
      </c>
      <c r="I239" s="862">
        <f t="shared" si="69"/>
        <v>7153</v>
      </c>
      <c r="J239" s="231"/>
      <c r="K239" s="862">
        <f t="shared" si="70"/>
        <v>14306</v>
      </c>
      <c r="L239" s="862">
        <f>+E239-K239</f>
        <v>128754</v>
      </c>
    </row>
    <row r="240" spans="1:13" s="904" customFormat="1" ht="105" x14ac:dyDescent="0.2">
      <c r="A240" s="669"/>
      <c r="B240" s="225" t="s">
        <v>7515</v>
      </c>
      <c r="C240" s="225" t="s">
        <v>7516</v>
      </c>
      <c r="D240" s="336" t="s">
        <v>7517</v>
      </c>
      <c r="E240" s="862">
        <v>34000</v>
      </c>
      <c r="F240" s="227">
        <v>0.1</v>
      </c>
      <c r="G240" s="960">
        <f t="shared" si="63"/>
        <v>3400</v>
      </c>
      <c r="H240" s="862">
        <f t="shared" si="68"/>
        <v>1700</v>
      </c>
      <c r="I240" s="862">
        <f t="shared" si="69"/>
        <v>1700</v>
      </c>
      <c r="J240" s="231"/>
      <c r="K240" s="862">
        <f t="shared" si="70"/>
        <v>3400</v>
      </c>
      <c r="L240" s="862">
        <f>+E240-K240</f>
        <v>30600</v>
      </c>
    </row>
    <row r="241" spans="1:13" s="904" customFormat="1" ht="105" x14ac:dyDescent="0.2">
      <c r="A241" s="669"/>
      <c r="B241" s="225" t="s">
        <v>7495</v>
      </c>
      <c r="C241" s="225" t="s">
        <v>7518</v>
      </c>
      <c r="D241" s="336" t="s">
        <v>7519</v>
      </c>
      <c r="E241" s="862">
        <v>184500</v>
      </c>
      <c r="F241" s="227">
        <v>0.1</v>
      </c>
      <c r="G241" s="960">
        <f t="shared" si="63"/>
        <v>18450</v>
      </c>
      <c r="H241" s="862">
        <f t="shared" si="68"/>
        <v>9225</v>
      </c>
      <c r="I241" s="862">
        <f t="shared" si="69"/>
        <v>9225</v>
      </c>
      <c r="J241" s="231"/>
      <c r="K241" s="862">
        <f t="shared" si="70"/>
        <v>18450</v>
      </c>
      <c r="L241" s="862">
        <f>+E241-K241</f>
        <v>166050</v>
      </c>
    </row>
    <row r="242" spans="1:13" s="904" customFormat="1" ht="21" x14ac:dyDescent="0.2">
      <c r="A242" s="225"/>
      <c r="B242" s="225"/>
      <c r="C242" s="225"/>
      <c r="D242" s="336"/>
      <c r="E242" s="862"/>
      <c r="F242" s="227"/>
      <c r="G242" s="960"/>
      <c r="H242" s="862"/>
      <c r="I242" s="862"/>
      <c r="J242" s="862"/>
      <c r="K242" s="231"/>
      <c r="L242" s="862"/>
    </row>
    <row r="243" spans="1:13" s="688" customFormat="1" ht="21.75" x14ac:dyDescent="0.2">
      <c r="A243" s="1081" t="s">
        <v>5994</v>
      </c>
      <c r="B243" s="1082"/>
      <c r="C243" s="1082"/>
      <c r="D243" s="1083"/>
      <c r="E243" s="694">
        <f>SUM(E224:E242)</f>
        <v>3252136.7</v>
      </c>
      <c r="F243" s="694"/>
      <c r="G243" s="694">
        <f t="shared" ref="G243:L243" si="71">SUM(G224:G242)</f>
        <v>371259.83999999997</v>
      </c>
      <c r="H243" s="694">
        <f t="shared" si="71"/>
        <v>185629.91999999998</v>
      </c>
      <c r="I243" s="694">
        <f t="shared" si="71"/>
        <v>185629.91999999998</v>
      </c>
      <c r="J243" s="694">
        <f t="shared" si="71"/>
        <v>0</v>
      </c>
      <c r="K243" s="694">
        <f t="shared" si="71"/>
        <v>371259.84</v>
      </c>
      <c r="L243" s="694">
        <f t="shared" si="71"/>
        <v>2880876.86</v>
      </c>
      <c r="M243" s="912"/>
    </row>
    <row r="244" spans="1:13" s="232" customFormat="1" ht="23.25" x14ac:dyDescent="0.2">
      <c r="A244" s="778" t="s">
        <v>4741</v>
      </c>
      <c r="B244" s="786"/>
      <c r="C244" s="851"/>
      <c r="D244" s="831"/>
      <c r="E244" s="554"/>
      <c r="F244" s="943"/>
      <c r="G244" s="966"/>
      <c r="H244" s="554"/>
      <c r="I244" s="554"/>
      <c r="J244" s="554"/>
      <c r="K244" s="781"/>
      <c r="L244" s="554"/>
    </row>
    <row r="245" spans="1:13" s="188" customFormat="1" ht="63" x14ac:dyDescent="0.2">
      <c r="A245" s="225"/>
      <c r="B245" s="225" t="s">
        <v>6668</v>
      </c>
      <c r="C245" s="225" t="s">
        <v>6669</v>
      </c>
      <c r="D245" s="336" t="s">
        <v>6670</v>
      </c>
      <c r="E245" s="862">
        <v>800</v>
      </c>
      <c r="F245" s="227">
        <v>0.1</v>
      </c>
      <c r="G245" s="960">
        <f t="shared" ref="G245:G292" si="72">+E245*F245</f>
        <v>80</v>
      </c>
      <c r="H245" s="862">
        <f t="shared" ref="H245:H275" si="73">+G245*0.5</f>
        <v>40</v>
      </c>
      <c r="I245" s="862">
        <f t="shared" ref="I245:I275" si="74">+G245*0.5</f>
        <v>40</v>
      </c>
      <c r="J245" s="862"/>
      <c r="K245" s="862">
        <f t="shared" ref="K245:K260" si="75">SUM(H245+I245)</f>
        <v>80</v>
      </c>
      <c r="L245" s="862">
        <f t="shared" ref="L245:L260" si="76">+E245-K245</f>
        <v>720</v>
      </c>
    </row>
    <row r="246" spans="1:13" s="188" customFormat="1" ht="105" x14ac:dyDescent="0.2">
      <c r="A246" s="225"/>
      <c r="B246" s="225" t="s">
        <v>6650</v>
      </c>
      <c r="C246" s="225" t="s">
        <v>6671</v>
      </c>
      <c r="D246" s="336" t="s">
        <v>6672</v>
      </c>
      <c r="E246" s="862">
        <v>72400</v>
      </c>
      <c r="F246" s="227">
        <v>0.1</v>
      </c>
      <c r="G246" s="960">
        <f t="shared" si="72"/>
        <v>7240</v>
      </c>
      <c r="H246" s="862">
        <f t="shared" si="73"/>
        <v>3620</v>
      </c>
      <c r="I246" s="862">
        <f t="shared" si="74"/>
        <v>3620</v>
      </c>
      <c r="J246" s="862"/>
      <c r="K246" s="862">
        <f t="shared" si="75"/>
        <v>7240</v>
      </c>
      <c r="L246" s="862">
        <f t="shared" si="76"/>
        <v>65160</v>
      </c>
    </row>
    <row r="247" spans="1:13" s="188" customFormat="1" ht="105" x14ac:dyDescent="0.2">
      <c r="A247" s="225"/>
      <c r="B247" s="225" t="s">
        <v>6650</v>
      </c>
      <c r="C247" s="225" t="s">
        <v>6673</v>
      </c>
      <c r="D247" s="336" t="s">
        <v>6722</v>
      </c>
      <c r="E247" s="862">
        <v>39000</v>
      </c>
      <c r="F247" s="227">
        <v>0.1</v>
      </c>
      <c r="G247" s="960">
        <f t="shared" si="72"/>
        <v>3900</v>
      </c>
      <c r="H247" s="862">
        <f t="shared" si="73"/>
        <v>1950</v>
      </c>
      <c r="I247" s="862">
        <f t="shared" si="74"/>
        <v>1950</v>
      </c>
      <c r="J247" s="862"/>
      <c r="K247" s="862">
        <f t="shared" si="75"/>
        <v>3900</v>
      </c>
      <c r="L247" s="862">
        <f t="shared" si="76"/>
        <v>35100</v>
      </c>
    </row>
    <row r="248" spans="1:13" s="188" customFormat="1" ht="63" x14ac:dyDescent="0.2">
      <c r="A248" s="225"/>
      <c r="B248" s="225" t="s">
        <v>6723</v>
      </c>
      <c r="C248" s="225" t="s">
        <v>6724</v>
      </c>
      <c r="D248" s="336" t="s">
        <v>6725</v>
      </c>
      <c r="E248" s="862">
        <v>10000</v>
      </c>
      <c r="F248" s="227">
        <v>0.1</v>
      </c>
      <c r="G248" s="960">
        <f t="shared" si="72"/>
        <v>1000</v>
      </c>
      <c r="H248" s="862">
        <f t="shared" si="73"/>
        <v>500</v>
      </c>
      <c r="I248" s="862">
        <f t="shared" si="74"/>
        <v>500</v>
      </c>
      <c r="J248" s="862"/>
      <c r="K248" s="862">
        <f t="shared" si="75"/>
        <v>1000</v>
      </c>
      <c r="L248" s="862">
        <f t="shared" si="76"/>
        <v>9000</v>
      </c>
    </row>
    <row r="249" spans="1:13" s="188" customFormat="1" ht="105" x14ac:dyDescent="0.2">
      <c r="A249" s="225"/>
      <c r="B249" s="225" t="s">
        <v>6726</v>
      </c>
      <c r="C249" s="225" t="s">
        <v>6727</v>
      </c>
      <c r="D249" s="336" t="s">
        <v>6728</v>
      </c>
      <c r="E249" s="862">
        <v>26000</v>
      </c>
      <c r="F249" s="227">
        <v>0.1</v>
      </c>
      <c r="G249" s="960">
        <f t="shared" si="72"/>
        <v>2600</v>
      </c>
      <c r="H249" s="862">
        <f t="shared" si="73"/>
        <v>1300</v>
      </c>
      <c r="I249" s="862">
        <f t="shared" si="74"/>
        <v>1300</v>
      </c>
      <c r="J249" s="862"/>
      <c r="K249" s="862">
        <f t="shared" si="75"/>
        <v>2600</v>
      </c>
      <c r="L249" s="862">
        <f t="shared" si="76"/>
        <v>23400</v>
      </c>
    </row>
    <row r="250" spans="1:13" s="188" customFormat="1" ht="105" x14ac:dyDescent="0.2">
      <c r="A250" s="225"/>
      <c r="B250" s="225" t="s">
        <v>6729</v>
      </c>
      <c r="C250" s="225" t="s">
        <v>6730</v>
      </c>
      <c r="D250" s="336" t="s">
        <v>6731</v>
      </c>
      <c r="E250" s="862">
        <v>75500</v>
      </c>
      <c r="F250" s="227">
        <v>0.1</v>
      </c>
      <c r="G250" s="960">
        <f t="shared" si="72"/>
        <v>7550</v>
      </c>
      <c r="H250" s="862">
        <f t="shared" si="73"/>
        <v>3775</v>
      </c>
      <c r="I250" s="862">
        <f t="shared" si="74"/>
        <v>3775</v>
      </c>
      <c r="J250" s="862"/>
      <c r="K250" s="862">
        <f t="shared" si="75"/>
        <v>7550</v>
      </c>
      <c r="L250" s="862">
        <f t="shared" si="76"/>
        <v>67950</v>
      </c>
    </row>
    <row r="251" spans="1:13" s="188" customFormat="1" ht="63" x14ac:dyDescent="0.2">
      <c r="A251" s="225"/>
      <c r="B251" s="225" t="s">
        <v>6683</v>
      </c>
      <c r="C251" s="225" t="s">
        <v>6732</v>
      </c>
      <c r="D251" s="336" t="s">
        <v>6733</v>
      </c>
      <c r="E251" s="862">
        <v>5600</v>
      </c>
      <c r="F251" s="227">
        <v>0.1</v>
      </c>
      <c r="G251" s="960">
        <f t="shared" si="72"/>
        <v>560</v>
      </c>
      <c r="H251" s="862">
        <f t="shared" si="73"/>
        <v>280</v>
      </c>
      <c r="I251" s="862">
        <f t="shared" si="74"/>
        <v>280</v>
      </c>
      <c r="J251" s="862"/>
      <c r="K251" s="862">
        <f t="shared" si="75"/>
        <v>560</v>
      </c>
      <c r="L251" s="862">
        <f t="shared" si="76"/>
        <v>5040</v>
      </c>
    </row>
    <row r="252" spans="1:13" s="188" customFormat="1" ht="105" x14ac:dyDescent="0.2">
      <c r="A252" s="225"/>
      <c r="B252" s="225" t="s">
        <v>6716</v>
      </c>
      <c r="C252" s="225" t="s">
        <v>6734</v>
      </c>
      <c r="D252" s="336" t="s">
        <v>6735</v>
      </c>
      <c r="E252" s="862">
        <v>60500</v>
      </c>
      <c r="F252" s="227">
        <v>0.1</v>
      </c>
      <c r="G252" s="960">
        <f t="shared" si="72"/>
        <v>6050</v>
      </c>
      <c r="H252" s="862">
        <f t="shared" si="73"/>
        <v>3025</v>
      </c>
      <c r="I252" s="862">
        <f t="shared" si="74"/>
        <v>3025</v>
      </c>
      <c r="J252" s="862"/>
      <c r="K252" s="862">
        <f t="shared" si="75"/>
        <v>6050</v>
      </c>
      <c r="L252" s="862">
        <f t="shared" si="76"/>
        <v>54450</v>
      </c>
    </row>
    <row r="253" spans="1:13" s="188" customFormat="1" ht="84" x14ac:dyDescent="0.2">
      <c r="A253" s="225"/>
      <c r="B253" s="225" t="s">
        <v>6736</v>
      </c>
      <c r="C253" s="225" t="s">
        <v>6737</v>
      </c>
      <c r="D253" s="336" t="s">
        <v>6738</v>
      </c>
      <c r="E253" s="862">
        <v>12800</v>
      </c>
      <c r="F253" s="227">
        <v>0.1</v>
      </c>
      <c r="G253" s="960">
        <f t="shared" si="72"/>
        <v>1280</v>
      </c>
      <c r="H253" s="862">
        <f t="shared" si="73"/>
        <v>640</v>
      </c>
      <c r="I253" s="862">
        <f t="shared" si="74"/>
        <v>640</v>
      </c>
      <c r="J253" s="862"/>
      <c r="K253" s="862">
        <f t="shared" si="75"/>
        <v>1280</v>
      </c>
      <c r="L253" s="862">
        <f t="shared" si="76"/>
        <v>11520</v>
      </c>
    </row>
    <row r="254" spans="1:13" s="188" customFormat="1" ht="84" x14ac:dyDescent="0.2">
      <c r="A254" s="225"/>
      <c r="B254" s="225" t="s">
        <v>6808</v>
      </c>
      <c r="C254" s="225" t="s">
        <v>6809</v>
      </c>
      <c r="D254" s="336" t="s">
        <v>6810</v>
      </c>
      <c r="E254" s="862">
        <v>3200</v>
      </c>
      <c r="F254" s="227">
        <v>0.1</v>
      </c>
      <c r="G254" s="960">
        <f t="shared" si="72"/>
        <v>320</v>
      </c>
      <c r="H254" s="862">
        <f t="shared" si="73"/>
        <v>160</v>
      </c>
      <c r="I254" s="862">
        <f t="shared" si="74"/>
        <v>160</v>
      </c>
      <c r="J254" s="862"/>
      <c r="K254" s="862">
        <f t="shared" si="75"/>
        <v>320</v>
      </c>
      <c r="L254" s="862">
        <f t="shared" si="76"/>
        <v>2880</v>
      </c>
    </row>
    <row r="255" spans="1:13" s="188" customFormat="1" ht="84" x14ac:dyDescent="0.2">
      <c r="A255" s="225"/>
      <c r="B255" s="225" t="s">
        <v>6811</v>
      </c>
      <c r="C255" s="225" t="s">
        <v>6812</v>
      </c>
      <c r="D255" s="336" t="s">
        <v>6813</v>
      </c>
      <c r="E255" s="862">
        <v>17800</v>
      </c>
      <c r="F255" s="227">
        <v>0.1</v>
      </c>
      <c r="G255" s="960">
        <f t="shared" si="72"/>
        <v>1780</v>
      </c>
      <c r="H255" s="862">
        <f t="shared" si="73"/>
        <v>890</v>
      </c>
      <c r="I255" s="862">
        <f t="shared" si="74"/>
        <v>890</v>
      </c>
      <c r="J255" s="862"/>
      <c r="K255" s="862">
        <f t="shared" si="75"/>
        <v>1780</v>
      </c>
      <c r="L255" s="862">
        <f t="shared" si="76"/>
        <v>16020</v>
      </c>
    </row>
    <row r="256" spans="1:13" s="188" customFormat="1" ht="63" x14ac:dyDescent="0.2">
      <c r="A256" s="225"/>
      <c r="B256" s="225" t="s">
        <v>6811</v>
      </c>
      <c r="C256" s="225" t="s">
        <v>6814</v>
      </c>
      <c r="D256" s="336" t="s">
        <v>6815</v>
      </c>
      <c r="E256" s="862">
        <v>3200</v>
      </c>
      <c r="F256" s="227">
        <v>0.1</v>
      </c>
      <c r="G256" s="960">
        <f t="shared" si="72"/>
        <v>320</v>
      </c>
      <c r="H256" s="862">
        <f t="shared" si="73"/>
        <v>160</v>
      </c>
      <c r="I256" s="862">
        <f t="shared" si="74"/>
        <v>160</v>
      </c>
      <c r="J256" s="862"/>
      <c r="K256" s="862">
        <f t="shared" si="75"/>
        <v>320</v>
      </c>
      <c r="L256" s="862">
        <f t="shared" si="76"/>
        <v>2880</v>
      </c>
    </row>
    <row r="257" spans="1:12" s="188" customFormat="1" ht="84" x14ac:dyDescent="0.2">
      <c r="A257" s="225"/>
      <c r="B257" s="225" t="s">
        <v>6869</v>
      </c>
      <c r="C257" s="225" t="s">
        <v>6895</v>
      </c>
      <c r="D257" s="336" t="s">
        <v>6896</v>
      </c>
      <c r="E257" s="862">
        <v>37000</v>
      </c>
      <c r="F257" s="227">
        <v>0.1</v>
      </c>
      <c r="G257" s="960">
        <f t="shared" si="72"/>
        <v>3700</v>
      </c>
      <c r="H257" s="862">
        <f t="shared" si="73"/>
        <v>1850</v>
      </c>
      <c r="I257" s="862">
        <f t="shared" si="74"/>
        <v>1850</v>
      </c>
      <c r="J257" s="862"/>
      <c r="K257" s="862">
        <f t="shared" si="75"/>
        <v>3700</v>
      </c>
      <c r="L257" s="862">
        <f t="shared" si="76"/>
        <v>33300</v>
      </c>
    </row>
    <row r="258" spans="1:12" s="188" customFormat="1" ht="84" x14ac:dyDescent="0.2">
      <c r="A258" s="225"/>
      <c r="B258" s="225" t="s">
        <v>6897</v>
      </c>
      <c r="C258" s="225" t="s">
        <v>6898</v>
      </c>
      <c r="D258" s="336" t="s">
        <v>6899</v>
      </c>
      <c r="E258" s="862">
        <v>12800</v>
      </c>
      <c r="F258" s="227">
        <v>0.1</v>
      </c>
      <c r="G258" s="960">
        <f t="shared" si="72"/>
        <v>1280</v>
      </c>
      <c r="H258" s="862">
        <f t="shared" si="73"/>
        <v>640</v>
      </c>
      <c r="I258" s="862">
        <f t="shared" si="74"/>
        <v>640</v>
      </c>
      <c r="J258" s="862"/>
      <c r="K258" s="862">
        <f t="shared" si="75"/>
        <v>1280</v>
      </c>
      <c r="L258" s="862">
        <f t="shared" si="76"/>
        <v>11520</v>
      </c>
    </row>
    <row r="259" spans="1:12" s="188" customFormat="1" ht="105" x14ac:dyDescent="0.2">
      <c r="A259" s="225"/>
      <c r="B259" s="225" t="s">
        <v>6872</v>
      </c>
      <c r="C259" s="225" t="s">
        <v>6900</v>
      </c>
      <c r="D259" s="336" t="s">
        <v>6901</v>
      </c>
      <c r="E259" s="862">
        <v>62000</v>
      </c>
      <c r="F259" s="227">
        <v>0.1</v>
      </c>
      <c r="G259" s="960">
        <f t="shared" si="72"/>
        <v>6200</v>
      </c>
      <c r="H259" s="862">
        <f t="shared" si="73"/>
        <v>3100</v>
      </c>
      <c r="I259" s="862">
        <f t="shared" si="74"/>
        <v>3100</v>
      </c>
      <c r="J259" s="862"/>
      <c r="K259" s="862">
        <f t="shared" si="75"/>
        <v>6200</v>
      </c>
      <c r="L259" s="862">
        <f t="shared" si="76"/>
        <v>55800</v>
      </c>
    </row>
    <row r="260" spans="1:12" s="188" customFormat="1" ht="84" x14ac:dyDescent="0.2">
      <c r="A260" s="225"/>
      <c r="B260" s="225" t="s">
        <v>6872</v>
      </c>
      <c r="C260" s="225" t="s">
        <v>6902</v>
      </c>
      <c r="D260" s="336" t="s">
        <v>6903</v>
      </c>
      <c r="E260" s="862">
        <v>2400</v>
      </c>
      <c r="F260" s="227">
        <v>0.1</v>
      </c>
      <c r="G260" s="960">
        <f t="shared" si="72"/>
        <v>240</v>
      </c>
      <c r="H260" s="862">
        <f t="shared" si="73"/>
        <v>120</v>
      </c>
      <c r="I260" s="862">
        <f t="shared" si="74"/>
        <v>120</v>
      </c>
      <c r="J260" s="862"/>
      <c r="K260" s="862">
        <f t="shared" si="75"/>
        <v>240</v>
      </c>
      <c r="L260" s="862">
        <f t="shared" si="76"/>
        <v>2160</v>
      </c>
    </row>
    <row r="261" spans="1:12" s="188" customFormat="1" ht="63" x14ac:dyDescent="0.2">
      <c r="A261" s="225"/>
      <c r="B261" s="225" t="s">
        <v>6928</v>
      </c>
      <c r="C261" s="225" t="s">
        <v>6947</v>
      </c>
      <c r="D261" s="336" t="s">
        <v>6948</v>
      </c>
      <c r="E261" s="862">
        <v>17800</v>
      </c>
      <c r="F261" s="227">
        <v>0.1</v>
      </c>
      <c r="G261" s="960">
        <f t="shared" si="72"/>
        <v>1780</v>
      </c>
      <c r="H261" s="862">
        <f t="shared" si="73"/>
        <v>890</v>
      </c>
      <c r="I261" s="862">
        <f t="shared" si="74"/>
        <v>890</v>
      </c>
      <c r="J261" s="862"/>
      <c r="K261" s="862">
        <v>1780</v>
      </c>
      <c r="L261" s="862">
        <v>16020</v>
      </c>
    </row>
    <row r="262" spans="1:12" s="188" customFormat="1" ht="126" x14ac:dyDescent="0.2">
      <c r="A262" s="225"/>
      <c r="B262" s="225" t="s">
        <v>6920</v>
      </c>
      <c r="C262" s="225" t="s">
        <v>6949</v>
      </c>
      <c r="D262" s="336" t="s">
        <v>6950</v>
      </c>
      <c r="E262" s="862">
        <v>54000</v>
      </c>
      <c r="F262" s="227">
        <v>0.1</v>
      </c>
      <c r="G262" s="960">
        <f t="shared" si="72"/>
        <v>5400</v>
      </c>
      <c r="H262" s="862">
        <f t="shared" si="73"/>
        <v>2700</v>
      </c>
      <c r="I262" s="862">
        <f t="shared" si="74"/>
        <v>2700</v>
      </c>
      <c r="J262" s="862"/>
      <c r="K262" s="862">
        <v>5400</v>
      </c>
      <c r="L262" s="862">
        <v>48600</v>
      </c>
    </row>
    <row r="263" spans="1:12" s="188" customFormat="1" ht="84" x14ac:dyDescent="0.2">
      <c r="A263" s="225"/>
      <c r="B263" s="225" t="s">
        <v>6920</v>
      </c>
      <c r="C263" s="225" t="s">
        <v>6951</v>
      </c>
      <c r="D263" s="336" t="s">
        <v>6952</v>
      </c>
      <c r="E263" s="862">
        <v>14400</v>
      </c>
      <c r="F263" s="227">
        <v>0.1</v>
      </c>
      <c r="G263" s="960">
        <f t="shared" si="72"/>
        <v>1440</v>
      </c>
      <c r="H263" s="862">
        <f t="shared" si="73"/>
        <v>720</v>
      </c>
      <c r="I263" s="862">
        <f t="shared" si="74"/>
        <v>720</v>
      </c>
      <c r="J263" s="862"/>
      <c r="K263" s="862">
        <v>1440</v>
      </c>
      <c r="L263" s="862">
        <v>12960</v>
      </c>
    </row>
    <row r="264" spans="1:12" s="188" customFormat="1" ht="84" x14ac:dyDescent="0.2">
      <c r="A264" s="225"/>
      <c r="B264" s="225" t="s">
        <v>6992</v>
      </c>
      <c r="C264" s="225" t="s">
        <v>7052</v>
      </c>
      <c r="D264" s="336" t="s">
        <v>7053</v>
      </c>
      <c r="E264" s="862">
        <v>8800</v>
      </c>
      <c r="F264" s="227">
        <v>0.1</v>
      </c>
      <c r="G264" s="960">
        <f t="shared" si="72"/>
        <v>880</v>
      </c>
      <c r="H264" s="862">
        <f t="shared" si="73"/>
        <v>440</v>
      </c>
      <c r="I264" s="862">
        <f t="shared" si="74"/>
        <v>440</v>
      </c>
      <c r="J264" s="862"/>
      <c r="K264" s="862">
        <f>SUM(H264+I264)</f>
        <v>880</v>
      </c>
      <c r="L264" s="862">
        <f>+E264-K264</f>
        <v>7920</v>
      </c>
    </row>
    <row r="265" spans="1:12" s="904" customFormat="1" ht="84" x14ac:dyDescent="0.2">
      <c r="A265" s="225"/>
      <c r="B265" s="225" t="s">
        <v>7090</v>
      </c>
      <c r="C265" s="225" t="s">
        <v>7119</v>
      </c>
      <c r="D265" s="336" t="s">
        <v>7120</v>
      </c>
      <c r="E265" s="862">
        <v>80000</v>
      </c>
      <c r="F265" s="227">
        <v>0.1</v>
      </c>
      <c r="G265" s="960">
        <f t="shared" si="72"/>
        <v>8000</v>
      </c>
      <c r="H265" s="862">
        <f t="shared" si="73"/>
        <v>4000</v>
      </c>
      <c r="I265" s="862">
        <f t="shared" si="74"/>
        <v>4000</v>
      </c>
      <c r="J265" s="862"/>
      <c r="K265" s="862">
        <f>SUM(H265+I265)</f>
        <v>8000</v>
      </c>
      <c r="L265" s="862">
        <f>+E265-K265</f>
        <v>72000</v>
      </c>
    </row>
    <row r="266" spans="1:12" s="904" customFormat="1" ht="84" x14ac:dyDescent="0.2">
      <c r="A266" s="225"/>
      <c r="B266" s="225" t="s">
        <v>7082</v>
      </c>
      <c r="C266" s="225" t="s">
        <v>7121</v>
      </c>
      <c r="D266" s="336" t="s">
        <v>7122</v>
      </c>
      <c r="E266" s="862">
        <v>40500</v>
      </c>
      <c r="F266" s="227">
        <v>0.1</v>
      </c>
      <c r="G266" s="960">
        <f t="shared" si="72"/>
        <v>4050</v>
      </c>
      <c r="H266" s="862">
        <f t="shared" si="73"/>
        <v>2025</v>
      </c>
      <c r="I266" s="862">
        <f t="shared" si="74"/>
        <v>2025</v>
      </c>
      <c r="J266" s="862"/>
      <c r="K266" s="862">
        <f>SUM(H266+I266)</f>
        <v>4050</v>
      </c>
      <c r="L266" s="862">
        <f>+E266-K266</f>
        <v>36450</v>
      </c>
    </row>
    <row r="267" spans="1:12" s="904" customFormat="1" ht="84" x14ac:dyDescent="0.2">
      <c r="A267" s="225"/>
      <c r="B267" s="225" t="s">
        <v>7082</v>
      </c>
      <c r="C267" s="225" t="s">
        <v>7123</v>
      </c>
      <c r="D267" s="336" t="s">
        <v>7124</v>
      </c>
      <c r="E267" s="862">
        <v>1000</v>
      </c>
      <c r="F267" s="227">
        <v>0.1</v>
      </c>
      <c r="G267" s="960">
        <f t="shared" si="72"/>
        <v>100</v>
      </c>
      <c r="H267" s="862">
        <f t="shared" si="73"/>
        <v>50</v>
      </c>
      <c r="I267" s="862">
        <f t="shared" si="74"/>
        <v>50</v>
      </c>
      <c r="J267" s="862"/>
      <c r="K267" s="862">
        <f>SUM(H267+I267)</f>
        <v>100</v>
      </c>
      <c r="L267" s="862">
        <f>+E267-K267</f>
        <v>900</v>
      </c>
    </row>
    <row r="268" spans="1:12" s="904" customFormat="1" ht="105" x14ac:dyDescent="0.2">
      <c r="A268" s="225"/>
      <c r="B268" s="225" t="s">
        <v>7125</v>
      </c>
      <c r="C268" s="225" t="s">
        <v>7126</v>
      </c>
      <c r="D268" s="336" t="s">
        <v>7127</v>
      </c>
      <c r="E268" s="862">
        <v>12000</v>
      </c>
      <c r="F268" s="227">
        <v>0.1</v>
      </c>
      <c r="G268" s="960">
        <f t="shared" si="72"/>
        <v>1200</v>
      </c>
      <c r="H268" s="862">
        <f t="shared" si="73"/>
        <v>600</v>
      </c>
      <c r="I268" s="862">
        <f t="shared" si="74"/>
        <v>600</v>
      </c>
      <c r="J268" s="862"/>
      <c r="K268" s="862">
        <f>SUM(H268+I268)</f>
        <v>1200</v>
      </c>
      <c r="L268" s="862">
        <f>+E268-K268</f>
        <v>10800</v>
      </c>
    </row>
    <row r="269" spans="1:12" s="188" customFormat="1" ht="84" x14ac:dyDescent="0.2">
      <c r="A269" s="225"/>
      <c r="B269" s="225" t="s">
        <v>7196</v>
      </c>
      <c r="C269" s="225" t="s">
        <v>7197</v>
      </c>
      <c r="D269" s="336" t="s">
        <v>7198</v>
      </c>
      <c r="E269" s="862">
        <v>13600</v>
      </c>
      <c r="F269" s="227">
        <v>0.1</v>
      </c>
      <c r="G269" s="960">
        <f t="shared" si="72"/>
        <v>1360</v>
      </c>
      <c r="H269" s="862">
        <f t="shared" si="73"/>
        <v>680</v>
      </c>
      <c r="I269" s="862">
        <f t="shared" si="74"/>
        <v>680</v>
      </c>
      <c r="J269" s="862"/>
      <c r="K269" s="862">
        <v>1360</v>
      </c>
      <c r="L269" s="862">
        <v>12240</v>
      </c>
    </row>
    <row r="270" spans="1:12" s="904" customFormat="1" ht="84" x14ac:dyDescent="0.2">
      <c r="A270" s="669"/>
      <c r="B270" s="225" t="s">
        <v>7274</v>
      </c>
      <c r="C270" s="225" t="s">
        <v>7280</v>
      </c>
      <c r="D270" s="336" t="s">
        <v>7281</v>
      </c>
      <c r="E270" s="862">
        <v>99000</v>
      </c>
      <c r="F270" s="227">
        <v>0.1</v>
      </c>
      <c r="G270" s="960">
        <f t="shared" si="72"/>
        <v>9900</v>
      </c>
      <c r="H270" s="862">
        <f t="shared" si="73"/>
        <v>4950</v>
      </c>
      <c r="I270" s="862">
        <f t="shared" si="74"/>
        <v>4950</v>
      </c>
      <c r="J270" s="862"/>
      <c r="K270" s="862">
        <f t="shared" ref="K270:K284" si="77">SUM(H270+I270+J270)</f>
        <v>9900</v>
      </c>
      <c r="L270" s="862">
        <f t="shared" ref="L270:L292" si="78">+E270-K270</f>
        <v>89100</v>
      </c>
    </row>
    <row r="271" spans="1:12" s="904" customFormat="1" ht="84" x14ac:dyDescent="0.2">
      <c r="A271" s="669"/>
      <c r="B271" s="225" t="s">
        <v>7274</v>
      </c>
      <c r="C271" s="225" t="s">
        <v>7282</v>
      </c>
      <c r="D271" s="336" t="s">
        <v>7283</v>
      </c>
      <c r="E271" s="862">
        <v>39600</v>
      </c>
      <c r="F271" s="227">
        <v>0.1</v>
      </c>
      <c r="G271" s="960">
        <f t="shared" si="72"/>
        <v>3960</v>
      </c>
      <c r="H271" s="862">
        <f t="shared" si="73"/>
        <v>1980</v>
      </c>
      <c r="I271" s="862">
        <f t="shared" si="74"/>
        <v>1980</v>
      </c>
      <c r="J271" s="862"/>
      <c r="K271" s="862">
        <f t="shared" si="77"/>
        <v>3960</v>
      </c>
      <c r="L271" s="862">
        <f t="shared" si="78"/>
        <v>35640</v>
      </c>
    </row>
    <row r="272" spans="1:12" s="904" customFormat="1" ht="84" x14ac:dyDescent="0.2">
      <c r="A272" s="669"/>
      <c r="B272" s="225" t="s">
        <v>7250</v>
      </c>
      <c r="C272" s="225" t="s">
        <v>7284</v>
      </c>
      <c r="D272" s="336" t="s">
        <v>7285</v>
      </c>
      <c r="E272" s="862">
        <v>16000</v>
      </c>
      <c r="F272" s="227">
        <v>0.1</v>
      </c>
      <c r="G272" s="960">
        <f t="shared" si="72"/>
        <v>1600</v>
      </c>
      <c r="H272" s="862">
        <f t="shared" si="73"/>
        <v>800</v>
      </c>
      <c r="I272" s="862">
        <f t="shared" si="74"/>
        <v>800</v>
      </c>
      <c r="J272" s="862"/>
      <c r="K272" s="862">
        <f t="shared" si="77"/>
        <v>1600</v>
      </c>
      <c r="L272" s="862">
        <f t="shared" si="78"/>
        <v>14400</v>
      </c>
    </row>
    <row r="273" spans="1:12" s="904" customFormat="1" ht="84" x14ac:dyDescent="0.2">
      <c r="A273" s="669"/>
      <c r="B273" s="225" t="s">
        <v>7241</v>
      </c>
      <c r="C273" s="225" t="s">
        <v>7286</v>
      </c>
      <c r="D273" s="336" t="s">
        <v>7287</v>
      </c>
      <c r="E273" s="862">
        <v>8600</v>
      </c>
      <c r="F273" s="227">
        <v>0.1</v>
      </c>
      <c r="G273" s="960">
        <f t="shared" si="72"/>
        <v>860</v>
      </c>
      <c r="H273" s="862">
        <f t="shared" si="73"/>
        <v>430</v>
      </c>
      <c r="I273" s="862">
        <f t="shared" si="74"/>
        <v>430</v>
      </c>
      <c r="J273" s="862"/>
      <c r="K273" s="862">
        <f t="shared" si="77"/>
        <v>860</v>
      </c>
      <c r="L273" s="862">
        <f t="shared" si="78"/>
        <v>7740</v>
      </c>
    </row>
    <row r="274" spans="1:12" s="904" customFormat="1" ht="105" x14ac:dyDescent="0.2">
      <c r="A274" s="669"/>
      <c r="B274" s="225" t="s">
        <v>7241</v>
      </c>
      <c r="C274" s="225" t="s">
        <v>7288</v>
      </c>
      <c r="D274" s="336" t="s">
        <v>7289</v>
      </c>
      <c r="E274" s="862">
        <v>19312.8</v>
      </c>
      <c r="F274" s="227">
        <v>0.1</v>
      </c>
      <c r="G274" s="960">
        <f t="shared" si="72"/>
        <v>1931.28</v>
      </c>
      <c r="H274" s="862">
        <f t="shared" si="73"/>
        <v>965.64</v>
      </c>
      <c r="I274" s="862">
        <f t="shared" si="74"/>
        <v>965.64</v>
      </c>
      <c r="J274" s="862"/>
      <c r="K274" s="862">
        <f t="shared" si="77"/>
        <v>1931.28</v>
      </c>
      <c r="L274" s="862">
        <f t="shared" si="78"/>
        <v>17381.52</v>
      </c>
    </row>
    <row r="275" spans="1:12" s="904" customFormat="1" ht="63" x14ac:dyDescent="0.2">
      <c r="A275" s="669"/>
      <c r="B275" s="225" t="s">
        <v>7241</v>
      </c>
      <c r="C275" s="225" t="s">
        <v>7290</v>
      </c>
      <c r="D275" s="336" t="s">
        <v>7291</v>
      </c>
      <c r="E275" s="862">
        <v>800</v>
      </c>
      <c r="F275" s="227">
        <v>0.1</v>
      </c>
      <c r="G275" s="960">
        <f t="shared" si="72"/>
        <v>80</v>
      </c>
      <c r="H275" s="862">
        <f t="shared" si="73"/>
        <v>40</v>
      </c>
      <c r="I275" s="862">
        <f t="shared" si="74"/>
        <v>40</v>
      </c>
      <c r="J275" s="862"/>
      <c r="K275" s="862">
        <f t="shared" si="77"/>
        <v>80</v>
      </c>
      <c r="L275" s="862">
        <f t="shared" si="78"/>
        <v>720</v>
      </c>
    </row>
    <row r="276" spans="1:12" s="904" customFormat="1" ht="84" x14ac:dyDescent="0.2">
      <c r="A276" s="669"/>
      <c r="B276" s="225" t="s">
        <v>7334</v>
      </c>
      <c r="C276" s="225" t="s">
        <v>7393</v>
      </c>
      <c r="D276" s="336" t="s">
        <v>7394</v>
      </c>
      <c r="E276" s="862">
        <v>32000</v>
      </c>
      <c r="F276" s="227">
        <v>0.1</v>
      </c>
      <c r="G276" s="960">
        <f t="shared" si="72"/>
        <v>3200</v>
      </c>
      <c r="H276" s="862">
        <f t="shared" ref="H276:H292" si="79">G276*0.5</f>
        <v>1600</v>
      </c>
      <c r="I276" s="862">
        <f t="shared" ref="I276:I292" si="80">G276*0.5</f>
        <v>1600</v>
      </c>
      <c r="J276" s="231"/>
      <c r="K276" s="862">
        <f t="shared" si="77"/>
        <v>3200</v>
      </c>
      <c r="L276" s="862">
        <f t="shared" si="78"/>
        <v>28800</v>
      </c>
    </row>
    <row r="277" spans="1:12" s="904" customFormat="1" ht="63" x14ac:dyDescent="0.2">
      <c r="A277" s="669"/>
      <c r="B277" s="225" t="s">
        <v>7334</v>
      </c>
      <c r="C277" s="225" t="s">
        <v>7395</v>
      </c>
      <c r="D277" s="336" t="s">
        <v>7396</v>
      </c>
      <c r="E277" s="862">
        <v>600</v>
      </c>
      <c r="F277" s="227">
        <v>0.1</v>
      </c>
      <c r="G277" s="960">
        <f t="shared" si="72"/>
        <v>60</v>
      </c>
      <c r="H277" s="862">
        <f t="shared" si="79"/>
        <v>30</v>
      </c>
      <c r="I277" s="862">
        <f t="shared" si="80"/>
        <v>30</v>
      </c>
      <c r="J277" s="231"/>
      <c r="K277" s="862">
        <f t="shared" si="77"/>
        <v>60</v>
      </c>
      <c r="L277" s="862">
        <f t="shared" si="78"/>
        <v>540</v>
      </c>
    </row>
    <row r="278" spans="1:12" s="904" customFormat="1" ht="84" x14ac:dyDescent="0.2">
      <c r="A278" s="669"/>
      <c r="B278" s="225" t="s">
        <v>7397</v>
      </c>
      <c r="C278" s="225" t="s">
        <v>7398</v>
      </c>
      <c r="D278" s="336" t="s">
        <v>7399</v>
      </c>
      <c r="E278" s="862">
        <v>28000</v>
      </c>
      <c r="F278" s="227">
        <v>0.1</v>
      </c>
      <c r="G278" s="960">
        <f t="shared" si="72"/>
        <v>2800</v>
      </c>
      <c r="H278" s="862">
        <f t="shared" si="79"/>
        <v>1400</v>
      </c>
      <c r="I278" s="862">
        <f t="shared" si="80"/>
        <v>1400</v>
      </c>
      <c r="J278" s="231"/>
      <c r="K278" s="862">
        <f t="shared" si="77"/>
        <v>2800</v>
      </c>
      <c r="L278" s="862">
        <f t="shared" si="78"/>
        <v>25200</v>
      </c>
    </row>
    <row r="279" spans="1:12" s="904" customFormat="1" ht="63" x14ac:dyDescent="0.2">
      <c r="A279" s="669"/>
      <c r="B279" s="225" t="s">
        <v>7397</v>
      </c>
      <c r="C279" s="225" t="s">
        <v>7400</v>
      </c>
      <c r="D279" s="336" t="s">
        <v>7401</v>
      </c>
      <c r="E279" s="862">
        <v>3200</v>
      </c>
      <c r="F279" s="227">
        <v>0.1</v>
      </c>
      <c r="G279" s="960">
        <f t="shared" si="72"/>
        <v>320</v>
      </c>
      <c r="H279" s="862">
        <f t="shared" si="79"/>
        <v>160</v>
      </c>
      <c r="I279" s="862">
        <f t="shared" si="80"/>
        <v>160</v>
      </c>
      <c r="J279" s="231"/>
      <c r="K279" s="862">
        <f t="shared" si="77"/>
        <v>320</v>
      </c>
      <c r="L279" s="862">
        <f t="shared" si="78"/>
        <v>2880</v>
      </c>
    </row>
    <row r="280" spans="1:12" s="904" customFormat="1" ht="84" x14ac:dyDescent="0.2">
      <c r="A280" s="669"/>
      <c r="B280" s="225" t="s">
        <v>7397</v>
      </c>
      <c r="C280" s="225" t="s">
        <v>7402</v>
      </c>
      <c r="D280" s="336" t="s">
        <v>7403</v>
      </c>
      <c r="E280" s="862">
        <v>32368</v>
      </c>
      <c r="F280" s="227">
        <v>0.1</v>
      </c>
      <c r="G280" s="960">
        <f t="shared" si="72"/>
        <v>3236.8</v>
      </c>
      <c r="H280" s="862">
        <f t="shared" si="79"/>
        <v>1618.4</v>
      </c>
      <c r="I280" s="862">
        <f t="shared" si="80"/>
        <v>1618.4</v>
      </c>
      <c r="J280" s="231"/>
      <c r="K280" s="862">
        <f t="shared" si="77"/>
        <v>3236.8</v>
      </c>
      <c r="L280" s="862">
        <f t="shared" si="78"/>
        <v>29131.200000000001</v>
      </c>
    </row>
    <row r="281" spans="1:12" s="904" customFormat="1" ht="84" x14ac:dyDescent="0.2">
      <c r="A281" s="669"/>
      <c r="B281" s="225" t="s">
        <v>7360</v>
      </c>
      <c r="C281" s="225" t="s">
        <v>7404</v>
      </c>
      <c r="D281" s="336" t="s">
        <v>7405</v>
      </c>
      <c r="E281" s="862">
        <v>69500</v>
      </c>
      <c r="F281" s="227">
        <v>0.1</v>
      </c>
      <c r="G281" s="960">
        <f t="shared" si="72"/>
        <v>6950</v>
      </c>
      <c r="H281" s="862">
        <f t="shared" si="79"/>
        <v>3475</v>
      </c>
      <c r="I281" s="862">
        <f t="shared" si="80"/>
        <v>3475</v>
      </c>
      <c r="J281" s="231"/>
      <c r="K281" s="862">
        <f t="shared" si="77"/>
        <v>6950</v>
      </c>
      <c r="L281" s="862">
        <f t="shared" si="78"/>
        <v>62550</v>
      </c>
    </row>
    <row r="282" spans="1:12" s="904" customFormat="1" ht="105" x14ac:dyDescent="0.2">
      <c r="A282" s="669"/>
      <c r="B282" s="225" t="s">
        <v>7348</v>
      </c>
      <c r="C282" s="225" t="s">
        <v>7406</v>
      </c>
      <c r="D282" s="336" t="s">
        <v>7407</v>
      </c>
      <c r="E282" s="862">
        <v>33200</v>
      </c>
      <c r="F282" s="227">
        <v>0.1</v>
      </c>
      <c r="G282" s="960">
        <f t="shared" si="72"/>
        <v>3320</v>
      </c>
      <c r="H282" s="862">
        <f t="shared" si="79"/>
        <v>1660</v>
      </c>
      <c r="I282" s="862">
        <f t="shared" si="80"/>
        <v>1660</v>
      </c>
      <c r="J282" s="231"/>
      <c r="K282" s="862">
        <f t="shared" si="77"/>
        <v>3320</v>
      </c>
      <c r="L282" s="862">
        <f t="shared" si="78"/>
        <v>29880</v>
      </c>
    </row>
    <row r="283" spans="1:12" s="904" customFormat="1" ht="84" x14ac:dyDescent="0.2">
      <c r="A283" s="669"/>
      <c r="B283" s="225" t="s">
        <v>7348</v>
      </c>
      <c r="C283" s="225" t="s">
        <v>7408</v>
      </c>
      <c r="D283" s="336" t="s">
        <v>7409</v>
      </c>
      <c r="E283" s="862">
        <v>27000</v>
      </c>
      <c r="F283" s="227">
        <v>0.1</v>
      </c>
      <c r="G283" s="960">
        <f t="shared" si="72"/>
        <v>2700</v>
      </c>
      <c r="H283" s="862">
        <f t="shared" si="79"/>
        <v>1350</v>
      </c>
      <c r="I283" s="862">
        <f t="shared" si="80"/>
        <v>1350</v>
      </c>
      <c r="J283" s="231"/>
      <c r="K283" s="862">
        <f t="shared" si="77"/>
        <v>2700</v>
      </c>
      <c r="L283" s="862">
        <f t="shared" si="78"/>
        <v>24300</v>
      </c>
    </row>
    <row r="284" spans="1:12" s="904" customFormat="1" ht="63" x14ac:dyDescent="0.2">
      <c r="A284" s="669"/>
      <c r="B284" s="225" t="s">
        <v>7355</v>
      </c>
      <c r="C284" s="225" t="s">
        <v>7410</v>
      </c>
      <c r="D284" s="336" t="s">
        <v>7411</v>
      </c>
      <c r="E284" s="862">
        <v>112500</v>
      </c>
      <c r="F284" s="227">
        <v>0.1</v>
      </c>
      <c r="G284" s="960">
        <f t="shared" si="72"/>
        <v>11250</v>
      </c>
      <c r="H284" s="862">
        <f t="shared" si="79"/>
        <v>5625</v>
      </c>
      <c r="I284" s="862">
        <f t="shared" si="80"/>
        <v>5625</v>
      </c>
      <c r="J284" s="231"/>
      <c r="K284" s="862">
        <f t="shared" si="77"/>
        <v>11250</v>
      </c>
      <c r="L284" s="862">
        <f t="shared" si="78"/>
        <v>101250</v>
      </c>
    </row>
    <row r="285" spans="1:12" s="904" customFormat="1" ht="84" x14ac:dyDescent="0.2">
      <c r="A285" s="669"/>
      <c r="B285" s="225" t="s">
        <v>7520</v>
      </c>
      <c r="C285" s="225" t="s">
        <v>7521</v>
      </c>
      <c r="D285" s="336" t="s">
        <v>7522</v>
      </c>
      <c r="E285" s="862">
        <v>96000</v>
      </c>
      <c r="F285" s="227">
        <v>0.1</v>
      </c>
      <c r="G285" s="960">
        <f t="shared" si="72"/>
        <v>9600</v>
      </c>
      <c r="H285" s="862">
        <f t="shared" si="79"/>
        <v>4800</v>
      </c>
      <c r="I285" s="862">
        <f t="shared" si="80"/>
        <v>4800</v>
      </c>
      <c r="J285" s="231"/>
      <c r="K285" s="862">
        <f t="shared" ref="K285:K292" si="81">SUM(H285+I285+J285)</f>
        <v>9600</v>
      </c>
      <c r="L285" s="862">
        <f t="shared" si="78"/>
        <v>86400</v>
      </c>
    </row>
    <row r="286" spans="1:12" s="904" customFormat="1" ht="105" x14ac:dyDescent="0.2">
      <c r="A286" s="669"/>
      <c r="B286" s="225" t="s">
        <v>7520</v>
      </c>
      <c r="C286" s="225" t="s">
        <v>7523</v>
      </c>
      <c r="D286" s="336" t="s">
        <v>7524</v>
      </c>
      <c r="E286" s="862">
        <v>85500</v>
      </c>
      <c r="F286" s="227">
        <v>0.1</v>
      </c>
      <c r="G286" s="960">
        <f t="shared" si="72"/>
        <v>8550</v>
      </c>
      <c r="H286" s="862">
        <f t="shared" si="79"/>
        <v>4275</v>
      </c>
      <c r="I286" s="862">
        <f t="shared" si="80"/>
        <v>4275</v>
      </c>
      <c r="J286" s="231"/>
      <c r="K286" s="862">
        <f t="shared" si="81"/>
        <v>8550</v>
      </c>
      <c r="L286" s="862">
        <f t="shared" si="78"/>
        <v>76950</v>
      </c>
    </row>
    <row r="287" spans="1:12" s="904" customFormat="1" ht="84" x14ac:dyDescent="0.2">
      <c r="A287" s="669"/>
      <c r="B287" s="225" t="s">
        <v>7520</v>
      </c>
      <c r="C287" s="225" t="s">
        <v>7525</v>
      </c>
      <c r="D287" s="336" t="s">
        <v>7526</v>
      </c>
      <c r="E287" s="862">
        <v>91500</v>
      </c>
      <c r="F287" s="227">
        <v>0.1</v>
      </c>
      <c r="G287" s="960">
        <f t="shared" si="72"/>
        <v>9150</v>
      </c>
      <c r="H287" s="862">
        <f t="shared" si="79"/>
        <v>4575</v>
      </c>
      <c r="I287" s="862">
        <f t="shared" si="80"/>
        <v>4575</v>
      </c>
      <c r="J287" s="231"/>
      <c r="K287" s="862">
        <f t="shared" si="81"/>
        <v>9150</v>
      </c>
      <c r="L287" s="862">
        <f t="shared" si="78"/>
        <v>82350</v>
      </c>
    </row>
    <row r="288" spans="1:12" s="904" customFormat="1" ht="63" x14ac:dyDescent="0.2">
      <c r="A288" s="669"/>
      <c r="B288" s="225" t="s">
        <v>7520</v>
      </c>
      <c r="C288" s="225" t="s">
        <v>7527</v>
      </c>
      <c r="D288" s="336" t="s">
        <v>7528</v>
      </c>
      <c r="E288" s="862">
        <v>800</v>
      </c>
      <c r="F288" s="227">
        <v>0.1</v>
      </c>
      <c r="G288" s="960">
        <f t="shared" si="72"/>
        <v>80</v>
      </c>
      <c r="H288" s="862">
        <f t="shared" si="79"/>
        <v>40</v>
      </c>
      <c r="I288" s="862">
        <f t="shared" si="80"/>
        <v>40</v>
      </c>
      <c r="J288" s="231"/>
      <c r="K288" s="862">
        <f t="shared" si="81"/>
        <v>80</v>
      </c>
      <c r="L288" s="862">
        <f t="shared" si="78"/>
        <v>720</v>
      </c>
    </row>
    <row r="289" spans="1:13" s="904" customFormat="1" ht="105" x14ac:dyDescent="0.2">
      <c r="A289" s="669"/>
      <c r="B289" s="225" t="s">
        <v>7498</v>
      </c>
      <c r="C289" s="225" t="s">
        <v>7529</v>
      </c>
      <c r="D289" s="336" t="s">
        <v>7530</v>
      </c>
      <c r="E289" s="862">
        <v>89500</v>
      </c>
      <c r="F289" s="227">
        <v>0.1</v>
      </c>
      <c r="G289" s="960">
        <f t="shared" si="72"/>
        <v>8950</v>
      </c>
      <c r="H289" s="862">
        <f t="shared" si="79"/>
        <v>4475</v>
      </c>
      <c r="I289" s="862">
        <f t="shared" si="80"/>
        <v>4475</v>
      </c>
      <c r="J289" s="231"/>
      <c r="K289" s="862">
        <f t="shared" si="81"/>
        <v>8950</v>
      </c>
      <c r="L289" s="862">
        <f t="shared" si="78"/>
        <v>80550</v>
      </c>
    </row>
    <row r="290" spans="1:13" s="904" customFormat="1" ht="84" x14ac:dyDescent="0.2">
      <c r="A290" s="669"/>
      <c r="B290" s="225" t="s">
        <v>7501</v>
      </c>
      <c r="C290" s="225" t="s">
        <v>7531</v>
      </c>
      <c r="D290" s="336" t="s">
        <v>7532</v>
      </c>
      <c r="E290" s="862">
        <v>6600</v>
      </c>
      <c r="F290" s="227">
        <v>0.1</v>
      </c>
      <c r="G290" s="960">
        <f t="shared" si="72"/>
        <v>660</v>
      </c>
      <c r="H290" s="862">
        <f t="shared" si="79"/>
        <v>330</v>
      </c>
      <c r="I290" s="862">
        <f t="shared" si="80"/>
        <v>330</v>
      </c>
      <c r="J290" s="231"/>
      <c r="K290" s="862">
        <f t="shared" si="81"/>
        <v>660</v>
      </c>
      <c r="L290" s="862">
        <f t="shared" si="78"/>
        <v>5940</v>
      </c>
    </row>
    <row r="291" spans="1:13" s="904" customFormat="1" ht="63" x14ac:dyDescent="0.2">
      <c r="A291" s="669"/>
      <c r="B291" s="225" t="s">
        <v>7495</v>
      </c>
      <c r="C291" s="225" t="s">
        <v>7533</v>
      </c>
      <c r="D291" s="336" t="s">
        <v>7534</v>
      </c>
      <c r="E291" s="862">
        <v>600</v>
      </c>
      <c r="F291" s="227">
        <v>0.1</v>
      </c>
      <c r="G291" s="960">
        <f t="shared" si="72"/>
        <v>60</v>
      </c>
      <c r="H291" s="862">
        <f t="shared" si="79"/>
        <v>30</v>
      </c>
      <c r="I291" s="862">
        <f t="shared" si="80"/>
        <v>30</v>
      </c>
      <c r="J291" s="231"/>
      <c r="K291" s="862">
        <f t="shared" si="81"/>
        <v>60</v>
      </c>
      <c r="L291" s="862">
        <f t="shared" si="78"/>
        <v>540</v>
      </c>
    </row>
    <row r="292" spans="1:13" s="904" customFormat="1" ht="63" x14ac:dyDescent="0.2">
      <c r="A292" s="669"/>
      <c r="B292" s="225" t="s">
        <v>7495</v>
      </c>
      <c r="C292" s="225" t="s">
        <v>7535</v>
      </c>
      <c r="D292" s="336" t="s">
        <v>7536</v>
      </c>
      <c r="E292" s="862">
        <v>2400</v>
      </c>
      <c r="F292" s="227">
        <v>0.1</v>
      </c>
      <c r="G292" s="960">
        <f t="shared" si="72"/>
        <v>240</v>
      </c>
      <c r="H292" s="862">
        <f t="shared" si="79"/>
        <v>120</v>
      </c>
      <c r="I292" s="862">
        <f t="shared" si="80"/>
        <v>120</v>
      </c>
      <c r="J292" s="231"/>
      <c r="K292" s="862">
        <f t="shared" si="81"/>
        <v>240</v>
      </c>
      <c r="L292" s="862">
        <f t="shared" si="78"/>
        <v>2160</v>
      </c>
    </row>
    <row r="293" spans="1:13" s="348" customFormat="1" ht="21" x14ac:dyDescent="0.2">
      <c r="A293" s="225"/>
      <c r="B293" s="225"/>
      <c r="C293" s="847"/>
      <c r="D293" s="336"/>
      <c r="E293" s="231"/>
      <c r="F293" s="227"/>
      <c r="G293" s="960"/>
      <c r="H293" s="231"/>
      <c r="I293" s="231"/>
      <c r="J293" s="231"/>
      <c r="K293" s="231"/>
      <c r="L293" s="231"/>
    </row>
    <row r="294" spans="1:13" s="229" customFormat="1" ht="21.75" x14ac:dyDescent="0.2">
      <c r="A294" s="1084" t="s">
        <v>4750</v>
      </c>
      <c r="B294" s="1085"/>
      <c r="C294" s="1085"/>
      <c r="D294" s="1086"/>
      <c r="E294" s="242">
        <f>SUM(E245:E293)</f>
        <v>1577680.8</v>
      </c>
      <c r="F294" s="242"/>
      <c r="G294" s="242">
        <f t="shared" ref="G294:L294" si="82">SUM(G245:G293)</f>
        <v>157768.08000000002</v>
      </c>
      <c r="H294" s="242">
        <f t="shared" si="82"/>
        <v>78884.040000000008</v>
      </c>
      <c r="I294" s="242">
        <f t="shared" si="82"/>
        <v>78884.040000000008</v>
      </c>
      <c r="J294" s="242">
        <f t="shared" si="82"/>
        <v>0</v>
      </c>
      <c r="K294" s="242">
        <f t="shared" si="82"/>
        <v>157768.08000000002</v>
      </c>
      <c r="L294" s="242">
        <f t="shared" si="82"/>
        <v>1419912.72</v>
      </c>
    </row>
    <row r="295" spans="1:13" s="447" customFormat="1" ht="23.25" hidden="1" x14ac:dyDescent="0.2">
      <c r="A295" s="778" t="s">
        <v>349</v>
      </c>
      <c r="B295" s="778"/>
      <c r="C295" s="846"/>
      <c r="D295" s="814"/>
      <c r="E295" s="779"/>
      <c r="F295" s="942"/>
      <c r="G295" s="959"/>
      <c r="H295" s="781"/>
      <c r="I295" s="781"/>
      <c r="J295" s="781"/>
      <c r="K295" s="781"/>
      <c r="L295" s="781"/>
      <c r="M295" s="913"/>
    </row>
    <row r="296" spans="1:13" s="229" customFormat="1" ht="21" hidden="1" x14ac:dyDescent="0.2">
      <c r="A296" s="220"/>
      <c r="B296" s="220"/>
      <c r="C296" s="848"/>
      <c r="D296" s="335"/>
      <c r="E296" s="230"/>
      <c r="F296" s="222"/>
      <c r="G296" s="964"/>
      <c r="H296" s="231"/>
      <c r="I296" s="231"/>
      <c r="J296" s="231"/>
      <c r="K296" s="231"/>
      <c r="L296" s="231"/>
      <c r="M296" s="348"/>
    </row>
    <row r="297" spans="1:13" s="229" customFormat="1" ht="21" hidden="1" x14ac:dyDescent="0.2">
      <c r="A297" s="220"/>
      <c r="B297" s="220"/>
      <c r="C297" s="848"/>
      <c r="D297" s="335"/>
      <c r="E297" s="230"/>
      <c r="F297" s="222"/>
      <c r="G297" s="964"/>
      <c r="H297" s="231"/>
      <c r="I297" s="231"/>
      <c r="J297" s="231"/>
      <c r="K297" s="231"/>
      <c r="L297" s="231"/>
      <c r="M297" s="348"/>
    </row>
    <row r="298" spans="1:13" s="688" customFormat="1" ht="21.75" hidden="1" x14ac:dyDescent="0.2">
      <c r="A298" s="1084" t="s">
        <v>1989</v>
      </c>
      <c r="B298" s="1085"/>
      <c r="C298" s="1085"/>
      <c r="D298" s="1086"/>
      <c r="E298" s="694">
        <f>SUM(E296:E297)</f>
        <v>0</v>
      </c>
      <c r="F298" s="694"/>
      <c r="G298" s="694">
        <f t="shared" ref="G298:L298" si="83">SUM(G296:G297)</f>
        <v>0</v>
      </c>
      <c r="H298" s="694">
        <f t="shared" si="83"/>
        <v>0</v>
      </c>
      <c r="I298" s="694">
        <f t="shared" si="83"/>
        <v>0</v>
      </c>
      <c r="J298" s="694">
        <f t="shared" si="83"/>
        <v>0</v>
      </c>
      <c r="K298" s="694">
        <f t="shared" si="83"/>
        <v>0</v>
      </c>
      <c r="L298" s="694">
        <f t="shared" si="83"/>
        <v>0</v>
      </c>
      <c r="M298" s="912"/>
    </row>
    <row r="299" spans="1:13" s="447" customFormat="1" ht="23.25" x14ac:dyDescent="0.2">
      <c r="A299" s="778" t="s">
        <v>1197</v>
      </c>
      <c r="B299" s="778"/>
      <c r="C299" s="846"/>
      <c r="D299" s="814"/>
      <c r="E299" s="779"/>
      <c r="F299" s="942"/>
      <c r="G299" s="959"/>
      <c r="H299" s="781"/>
      <c r="I299" s="781"/>
      <c r="J299" s="781"/>
      <c r="K299" s="781"/>
      <c r="L299" s="781"/>
      <c r="M299" s="913"/>
    </row>
    <row r="300" spans="1:13" s="188" customFormat="1" ht="84" x14ac:dyDescent="0.2">
      <c r="A300" s="225"/>
      <c r="B300" s="225" t="s">
        <v>7011</v>
      </c>
      <c r="C300" s="225" t="s">
        <v>7054</v>
      </c>
      <c r="D300" s="336" t="s">
        <v>7055</v>
      </c>
      <c r="E300" s="862">
        <v>60000</v>
      </c>
      <c r="F300" s="227">
        <v>0.1</v>
      </c>
      <c r="G300" s="960">
        <f>+E300*F300</f>
        <v>6000</v>
      </c>
      <c r="H300" s="862">
        <f>+G300*0.5</f>
        <v>3000</v>
      </c>
      <c r="I300" s="862">
        <f>+G300*0.5</f>
        <v>3000</v>
      </c>
      <c r="J300" s="862"/>
      <c r="K300" s="862">
        <f>SUM(H300+I300)</f>
        <v>6000</v>
      </c>
      <c r="L300" s="862">
        <f>+E300-K300</f>
        <v>54000</v>
      </c>
    </row>
    <row r="301" spans="1:13" s="904" customFormat="1" ht="126" x14ac:dyDescent="0.2">
      <c r="A301" s="225"/>
      <c r="B301" s="225" t="s">
        <v>7102</v>
      </c>
      <c r="C301" s="225" t="s">
        <v>7128</v>
      </c>
      <c r="D301" s="336" t="s">
        <v>7129</v>
      </c>
      <c r="E301" s="862">
        <v>110500</v>
      </c>
      <c r="F301" s="227">
        <v>0.1</v>
      </c>
      <c r="G301" s="960">
        <f>+E301*F301</f>
        <v>11050</v>
      </c>
      <c r="H301" s="862">
        <f>+G301*0.5</f>
        <v>5525</v>
      </c>
      <c r="I301" s="862">
        <f>+G301*0.5</f>
        <v>5525</v>
      </c>
      <c r="J301" s="862"/>
      <c r="K301" s="862">
        <f>SUM(H301+I301)</f>
        <v>11050</v>
      </c>
      <c r="L301" s="862">
        <f>+E301-K301</f>
        <v>99450</v>
      </c>
    </row>
    <row r="302" spans="1:13" s="229" customFormat="1" ht="21" x14ac:dyDescent="0.2">
      <c r="A302" s="225"/>
      <c r="B302" s="225"/>
      <c r="C302" s="847"/>
      <c r="D302" s="336"/>
      <c r="E302" s="787"/>
      <c r="F302" s="227"/>
      <c r="G302" s="960"/>
      <c r="H302" s="231"/>
      <c r="I302" s="231"/>
      <c r="J302" s="231"/>
      <c r="K302" s="231"/>
      <c r="L302" s="231"/>
    </row>
    <row r="303" spans="1:13" s="688" customFormat="1" ht="21.75" x14ac:dyDescent="0.2">
      <c r="A303" s="1084" t="s">
        <v>1986</v>
      </c>
      <c r="B303" s="1085"/>
      <c r="C303" s="1085"/>
      <c r="D303" s="1086"/>
      <c r="E303" s="686">
        <f>SUM(E300:E302)</f>
        <v>170500</v>
      </c>
      <c r="F303" s="686"/>
      <c r="G303" s="686">
        <f t="shared" ref="G303:L303" si="84">SUM(G300:G302)</f>
        <v>17050</v>
      </c>
      <c r="H303" s="686">
        <f t="shared" si="84"/>
        <v>8525</v>
      </c>
      <c r="I303" s="686">
        <f t="shared" si="84"/>
        <v>8525</v>
      </c>
      <c r="J303" s="686">
        <f t="shared" si="84"/>
        <v>0</v>
      </c>
      <c r="K303" s="686">
        <f t="shared" si="84"/>
        <v>17050</v>
      </c>
      <c r="L303" s="686">
        <f t="shared" si="84"/>
        <v>153450</v>
      </c>
      <c r="M303" s="912"/>
    </row>
    <row r="304" spans="1:13" s="447" customFormat="1" ht="23.25" x14ac:dyDescent="0.2">
      <c r="A304" s="777" t="s">
        <v>83</v>
      </c>
      <c r="B304" s="777"/>
      <c r="C304" s="846"/>
      <c r="D304" s="814"/>
      <c r="E304" s="779"/>
      <c r="F304" s="942"/>
      <c r="G304" s="959"/>
      <c r="H304" s="781"/>
      <c r="I304" s="781"/>
      <c r="J304" s="781"/>
      <c r="K304" s="781"/>
      <c r="L304" s="781"/>
      <c r="M304" s="913"/>
    </row>
    <row r="305" spans="1:12" s="229" customFormat="1" ht="63" x14ac:dyDescent="0.2">
      <c r="A305" s="225"/>
      <c r="B305" s="225" t="s">
        <v>6674</v>
      </c>
      <c r="C305" s="225" t="s">
        <v>6675</v>
      </c>
      <c r="D305" s="336" t="s">
        <v>6676</v>
      </c>
      <c r="E305" s="862">
        <v>2000000</v>
      </c>
      <c r="F305" s="227"/>
      <c r="G305" s="960"/>
      <c r="H305" s="862"/>
      <c r="I305" s="862"/>
      <c r="J305" s="862"/>
      <c r="K305" s="231">
        <f t="shared" ref="K305:K368" si="85">SUM(H305+I305+J305)</f>
        <v>0</v>
      </c>
      <c r="L305" s="862">
        <f t="shared" ref="L305:L352" si="86">+E305-K305</f>
        <v>2000000</v>
      </c>
    </row>
    <row r="306" spans="1:12" s="229" customFormat="1" ht="126" x14ac:dyDescent="0.2">
      <c r="A306" s="225"/>
      <c r="B306" s="225" t="s">
        <v>6723</v>
      </c>
      <c r="C306" s="225" t="s">
        <v>6739</v>
      </c>
      <c r="D306" s="336" t="s">
        <v>6740</v>
      </c>
      <c r="E306" s="862">
        <v>1359000</v>
      </c>
      <c r="F306" s="227"/>
      <c r="G306" s="960"/>
      <c r="H306" s="862"/>
      <c r="I306" s="862"/>
      <c r="J306" s="862"/>
      <c r="K306" s="231">
        <f t="shared" si="85"/>
        <v>0</v>
      </c>
      <c r="L306" s="862">
        <f t="shared" si="86"/>
        <v>1359000</v>
      </c>
    </row>
    <row r="307" spans="1:12" s="229" customFormat="1" ht="84" x14ac:dyDescent="0.2">
      <c r="A307" s="225"/>
      <c r="B307" s="225" t="s">
        <v>6723</v>
      </c>
      <c r="C307" s="225" t="s">
        <v>6741</v>
      </c>
      <c r="D307" s="336" t="s">
        <v>6742</v>
      </c>
      <c r="E307" s="862">
        <v>499500</v>
      </c>
      <c r="F307" s="227"/>
      <c r="G307" s="960"/>
      <c r="H307" s="862"/>
      <c r="I307" s="862"/>
      <c r="J307" s="862"/>
      <c r="K307" s="231">
        <f t="shared" si="85"/>
        <v>0</v>
      </c>
      <c r="L307" s="862">
        <f t="shared" si="86"/>
        <v>499500</v>
      </c>
    </row>
    <row r="308" spans="1:12" s="229" customFormat="1" ht="63" x14ac:dyDescent="0.2">
      <c r="A308" s="225"/>
      <c r="B308" s="225" t="s">
        <v>6723</v>
      </c>
      <c r="C308" s="225" t="s">
        <v>6743</v>
      </c>
      <c r="D308" s="336" t="s">
        <v>6744</v>
      </c>
      <c r="E308" s="862">
        <v>181300</v>
      </c>
      <c r="F308" s="227"/>
      <c r="G308" s="960"/>
      <c r="H308" s="862"/>
      <c r="I308" s="862"/>
      <c r="J308" s="862"/>
      <c r="K308" s="231">
        <f t="shared" si="85"/>
        <v>0</v>
      </c>
      <c r="L308" s="862">
        <f t="shared" si="86"/>
        <v>181300</v>
      </c>
    </row>
    <row r="309" spans="1:12" s="229" customFormat="1" ht="63" x14ac:dyDescent="0.2">
      <c r="A309" s="225"/>
      <c r="B309" s="225" t="s">
        <v>6723</v>
      </c>
      <c r="C309" s="225" t="s">
        <v>6745</v>
      </c>
      <c r="D309" s="336" t="s">
        <v>6746</v>
      </c>
      <c r="E309" s="862">
        <v>9000</v>
      </c>
      <c r="F309" s="227"/>
      <c r="G309" s="960"/>
      <c r="H309" s="862"/>
      <c r="I309" s="862"/>
      <c r="J309" s="862"/>
      <c r="K309" s="231">
        <f t="shared" si="85"/>
        <v>0</v>
      </c>
      <c r="L309" s="862">
        <f t="shared" si="86"/>
        <v>9000</v>
      </c>
    </row>
    <row r="310" spans="1:12" s="229" customFormat="1" ht="63" x14ac:dyDescent="0.2">
      <c r="A310" s="225"/>
      <c r="B310" s="225" t="s">
        <v>6726</v>
      </c>
      <c r="C310" s="225" t="s">
        <v>6747</v>
      </c>
      <c r="D310" s="336" t="s">
        <v>6748</v>
      </c>
      <c r="E310" s="862">
        <v>2000000</v>
      </c>
      <c r="F310" s="227"/>
      <c r="G310" s="960"/>
      <c r="H310" s="862"/>
      <c r="I310" s="862"/>
      <c r="J310" s="862"/>
      <c r="K310" s="231">
        <f t="shared" si="85"/>
        <v>0</v>
      </c>
      <c r="L310" s="862">
        <f t="shared" si="86"/>
        <v>2000000</v>
      </c>
    </row>
    <row r="311" spans="1:12" s="229" customFormat="1" ht="105" x14ac:dyDescent="0.2">
      <c r="A311" s="225"/>
      <c r="B311" s="225" t="s">
        <v>6726</v>
      </c>
      <c r="C311" s="225" t="s">
        <v>6749</v>
      </c>
      <c r="D311" s="336" t="s">
        <v>6750</v>
      </c>
      <c r="E311" s="862">
        <v>522000</v>
      </c>
      <c r="F311" s="227"/>
      <c r="G311" s="960"/>
      <c r="H311" s="862"/>
      <c r="I311" s="862"/>
      <c r="J311" s="862"/>
      <c r="K311" s="231">
        <f t="shared" si="85"/>
        <v>0</v>
      </c>
      <c r="L311" s="862">
        <f t="shared" si="86"/>
        <v>522000</v>
      </c>
    </row>
    <row r="312" spans="1:12" s="229" customFormat="1" ht="63" x14ac:dyDescent="0.2">
      <c r="A312" s="225"/>
      <c r="B312" s="225" t="s">
        <v>6726</v>
      </c>
      <c r="C312" s="225" t="s">
        <v>6751</v>
      </c>
      <c r="D312" s="336" t="s">
        <v>6752</v>
      </c>
      <c r="E312" s="862">
        <v>122500</v>
      </c>
      <c r="F312" s="227"/>
      <c r="G312" s="960"/>
      <c r="H312" s="862"/>
      <c r="I312" s="862"/>
      <c r="J312" s="862"/>
      <c r="K312" s="231">
        <f t="shared" si="85"/>
        <v>0</v>
      </c>
      <c r="L312" s="862">
        <f t="shared" si="86"/>
        <v>122500</v>
      </c>
    </row>
    <row r="313" spans="1:12" s="229" customFormat="1" ht="63" x14ac:dyDescent="0.2">
      <c r="A313" s="225"/>
      <c r="B313" s="225" t="s">
        <v>6726</v>
      </c>
      <c r="C313" s="225" t="s">
        <v>6753</v>
      </c>
      <c r="D313" s="336" t="s">
        <v>6754</v>
      </c>
      <c r="E313" s="862">
        <v>750000</v>
      </c>
      <c r="F313" s="227"/>
      <c r="G313" s="960"/>
      <c r="H313" s="862"/>
      <c r="I313" s="862"/>
      <c r="J313" s="862"/>
      <c r="K313" s="231">
        <f t="shared" si="85"/>
        <v>0</v>
      </c>
      <c r="L313" s="862">
        <f t="shared" si="86"/>
        <v>750000</v>
      </c>
    </row>
    <row r="314" spans="1:12" s="229" customFormat="1" ht="84" x14ac:dyDescent="0.2">
      <c r="A314" s="225"/>
      <c r="B314" s="225" t="s">
        <v>6729</v>
      </c>
      <c r="C314" s="225" t="s">
        <v>6755</v>
      </c>
      <c r="D314" s="336" t="s">
        <v>6756</v>
      </c>
      <c r="E314" s="862">
        <v>367500</v>
      </c>
      <c r="F314" s="227"/>
      <c r="G314" s="960"/>
      <c r="H314" s="862"/>
      <c r="I314" s="862"/>
      <c r="J314" s="862"/>
      <c r="K314" s="231">
        <f t="shared" si="85"/>
        <v>0</v>
      </c>
      <c r="L314" s="862">
        <f t="shared" si="86"/>
        <v>367500</v>
      </c>
    </row>
    <row r="315" spans="1:12" s="229" customFormat="1" ht="63" x14ac:dyDescent="0.2">
      <c r="A315" s="225"/>
      <c r="B315" s="225" t="s">
        <v>6757</v>
      </c>
      <c r="C315" s="225" t="s">
        <v>6758</v>
      </c>
      <c r="D315" s="336" t="s">
        <v>6759</v>
      </c>
      <c r="E315" s="862">
        <v>73500</v>
      </c>
      <c r="F315" s="227"/>
      <c r="G315" s="960"/>
      <c r="H315" s="862"/>
      <c r="I315" s="862"/>
      <c r="J315" s="862"/>
      <c r="K315" s="231">
        <f t="shared" si="85"/>
        <v>0</v>
      </c>
      <c r="L315" s="862">
        <f t="shared" si="86"/>
        <v>73500</v>
      </c>
    </row>
    <row r="316" spans="1:12" s="229" customFormat="1" ht="105" x14ac:dyDescent="0.2">
      <c r="A316" s="225"/>
      <c r="B316" s="225" t="s">
        <v>6760</v>
      </c>
      <c r="C316" s="225" t="s">
        <v>6761</v>
      </c>
      <c r="D316" s="336" t="s">
        <v>6762</v>
      </c>
      <c r="E316" s="862">
        <v>548800</v>
      </c>
      <c r="F316" s="227"/>
      <c r="G316" s="960"/>
      <c r="H316" s="862"/>
      <c r="I316" s="862"/>
      <c r="J316" s="862"/>
      <c r="K316" s="231">
        <f t="shared" si="85"/>
        <v>0</v>
      </c>
      <c r="L316" s="862">
        <f t="shared" si="86"/>
        <v>548800</v>
      </c>
    </row>
    <row r="317" spans="1:12" s="229" customFormat="1" ht="84" x14ac:dyDescent="0.2">
      <c r="A317" s="225"/>
      <c r="B317" s="225" t="s">
        <v>6760</v>
      </c>
      <c r="C317" s="225" t="s">
        <v>6763</v>
      </c>
      <c r="D317" s="336" t="s">
        <v>6764</v>
      </c>
      <c r="E317" s="862">
        <v>676200</v>
      </c>
      <c r="F317" s="227"/>
      <c r="G317" s="960"/>
      <c r="H317" s="862"/>
      <c r="I317" s="862"/>
      <c r="J317" s="862"/>
      <c r="K317" s="231">
        <f t="shared" si="85"/>
        <v>0</v>
      </c>
      <c r="L317" s="862">
        <f t="shared" si="86"/>
        <v>676200</v>
      </c>
    </row>
    <row r="318" spans="1:12" s="229" customFormat="1" ht="105" x14ac:dyDescent="0.2">
      <c r="A318" s="225"/>
      <c r="B318" s="225" t="s">
        <v>6760</v>
      </c>
      <c r="C318" s="225" t="s">
        <v>6765</v>
      </c>
      <c r="D318" s="336" t="s">
        <v>6766</v>
      </c>
      <c r="E318" s="862">
        <v>1192500</v>
      </c>
      <c r="F318" s="227"/>
      <c r="G318" s="960"/>
      <c r="H318" s="862"/>
      <c r="I318" s="862"/>
      <c r="J318" s="862"/>
      <c r="K318" s="231">
        <f t="shared" si="85"/>
        <v>0</v>
      </c>
      <c r="L318" s="862">
        <f t="shared" si="86"/>
        <v>1192500</v>
      </c>
    </row>
    <row r="319" spans="1:12" s="229" customFormat="1" ht="63" x14ac:dyDescent="0.2">
      <c r="A319" s="225"/>
      <c r="B319" s="225" t="s">
        <v>6760</v>
      </c>
      <c r="C319" s="225" t="s">
        <v>6767</v>
      </c>
      <c r="D319" s="336" t="s">
        <v>6768</v>
      </c>
      <c r="E319" s="862">
        <v>2000000</v>
      </c>
      <c r="F319" s="227"/>
      <c r="G319" s="960"/>
      <c r="H319" s="862"/>
      <c r="I319" s="862"/>
      <c r="J319" s="862"/>
      <c r="K319" s="231">
        <f t="shared" si="85"/>
        <v>0</v>
      </c>
      <c r="L319" s="862">
        <f t="shared" si="86"/>
        <v>2000000</v>
      </c>
    </row>
    <row r="320" spans="1:12" s="229" customFormat="1" ht="84" x14ac:dyDescent="0.2">
      <c r="A320" s="225"/>
      <c r="B320" s="225" t="s">
        <v>6760</v>
      </c>
      <c r="C320" s="225" t="s">
        <v>6769</v>
      </c>
      <c r="D320" s="336" t="s">
        <v>6770</v>
      </c>
      <c r="E320" s="862">
        <v>191100</v>
      </c>
      <c r="F320" s="227"/>
      <c r="G320" s="960"/>
      <c r="H320" s="862"/>
      <c r="I320" s="862"/>
      <c r="J320" s="862"/>
      <c r="K320" s="231">
        <f t="shared" si="85"/>
        <v>0</v>
      </c>
      <c r="L320" s="862">
        <f t="shared" si="86"/>
        <v>191100</v>
      </c>
    </row>
    <row r="321" spans="1:12" s="229" customFormat="1" ht="105" x14ac:dyDescent="0.2">
      <c r="A321" s="225"/>
      <c r="B321" s="225" t="s">
        <v>6771</v>
      </c>
      <c r="C321" s="225" t="s">
        <v>6772</v>
      </c>
      <c r="D321" s="336" t="s">
        <v>6773</v>
      </c>
      <c r="E321" s="862">
        <v>700700</v>
      </c>
      <c r="F321" s="227"/>
      <c r="G321" s="960"/>
      <c r="H321" s="862"/>
      <c r="I321" s="862"/>
      <c r="J321" s="862"/>
      <c r="K321" s="231">
        <f t="shared" si="85"/>
        <v>0</v>
      </c>
      <c r="L321" s="862">
        <f t="shared" si="86"/>
        <v>700700</v>
      </c>
    </row>
    <row r="322" spans="1:12" s="229" customFormat="1" ht="84" x14ac:dyDescent="0.2">
      <c r="A322" s="225"/>
      <c r="B322" s="225" t="s">
        <v>6771</v>
      </c>
      <c r="C322" s="225" t="s">
        <v>6774</v>
      </c>
      <c r="D322" s="336" t="s">
        <v>6775</v>
      </c>
      <c r="E322" s="862">
        <v>632100</v>
      </c>
      <c r="F322" s="227"/>
      <c r="G322" s="960"/>
      <c r="H322" s="862"/>
      <c r="I322" s="862"/>
      <c r="J322" s="862"/>
      <c r="K322" s="231">
        <f t="shared" si="85"/>
        <v>0</v>
      </c>
      <c r="L322" s="862">
        <f t="shared" si="86"/>
        <v>632100</v>
      </c>
    </row>
    <row r="323" spans="1:12" s="229" customFormat="1" ht="63" x14ac:dyDescent="0.2">
      <c r="A323" s="225"/>
      <c r="B323" s="225" t="s">
        <v>6771</v>
      </c>
      <c r="C323" s="225" t="s">
        <v>6776</v>
      </c>
      <c r="D323" s="336" t="s">
        <v>6777</v>
      </c>
      <c r="E323" s="862">
        <v>196000</v>
      </c>
      <c r="F323" s="227"/>
      <c r="G323" s="960"/>
      <c r="H323" s="862"/>
      <c r="I323" s="862"/>
      <c r="J323" s="862"/>
      <c r="K323" s="231">
        <f t="shared" si="85"/>
        <v>0</v>
      </c>
      <c r="L323" s="862">
        <f t="shared" si="86"/>
        <v>196000</v>
      </c>
    </row>
    <row r="324" spans="1:12" s="229" customFormat="1" ht="105" x14ac:dyDescent="0.2">
      <c r="A324" s="225"/>
      <c r="B324" s="225" t="s">
        <v>6808</v>
      </c>
      <c r="C324" s="225" t="s">
        <v>6816</v>
      </c>
      <c r="D324" s="336" t="s">
        <v>6817</v>
      </c>
      <c r="E324" s="862">
        <v>1082900</v>
      </c>
      <c r="F324" s="227"/>
      <c r="G324" s="960"/>
      <c r="H324" s="862"/>
      <c r="I324" s="862"/>
      <c r="J324" s="862"/>
      <c r="K324" s="231">
        <f t="shared" si="85"/>
        <v>0</v>
      </c>
      <c r="L324" s="862">
        <f t="shared" si="86"/>
        <v>1082900</v>
      </c>
    </row>
    <row r="325" spans="1:12" s="229" customFormat="1" ht="105" x14ac:dyDescent="0.2">
      <c r="A325" s="225"/>
      <c r="B325" s="225" t="s">
        <v>6808</v>
      </c>
      <c r="C325" s="225" t="s">
        <v>6818</v>
      </c>
      <c r="D325" s="336" t="s">
        <v>6819</v>
      </c>
      <c r="E325" s="862">
        <v>166600</v>
      </c>
      <c r="F325" s="227"/>
      <c r="G325" s="960"/>
      <c r="H325" s="862"/>
      <c r="I325" s="862"/>
      <c r="J325" s="862"/>
      <c r="K325" s="231">
        <f t="shared" si="85"/>
        <v>0</v>
      </c>
      <c r="L325" s="862">
        <f t="shared" si="86"/>
        <v>166600</v>
      </c>
    </row>
    <row r="326" spans="1:12" s="229" customFormat="1" ht="63" x14ac:dyDescent="0.2">
      <c r="A326" s="225"/>
      <c r="B326" s="225" t="s">
        <v>6808</v>
      </c>
      <c r="C326" s="225" t="s">
        <v>6820</v>
      </c>
      <c r="D326" s="336" t="s">
        <v>6821</v>
      </c>
      <c r="E326" s="862">
        <v>230300</v>
      </c>
      <c r="F326" s="227"/>
      <c r="G326" s="960"/>
      <c r="H326" s="862"/>
      <c r="I326" s="862"/>
      <c r="J326" s="862"/>
      <c r="K326" s="231">
        <f t="shared" si="85"/>
        <v>0</v>
      </c>
      <c r="L326" s="862">
        <f t="shared" si="86"/>
        <v>230300</v>
      </c>
    </row>
    <row r="327" spans="1:12" s="229" customFormat="1" ht="105" x14ac:dyDescent="0.2">
      <c r="A327" s="225"/>
      <c r="B327" s="225" t="s">
        <v>6822</v>
      </c>
      <c r="C327" s="225" t="s">
        <v>6823</v>
      </c>
      <c r="D327" s="336" t="s">
        <v>6824</v>
      </c>
      <c r="E327" s="862">
        <v>588000</v>
      </c>
      <c r="F327" s="227"/>
      <c r="G327" s="960"/>
      <c r="H327" s="862"/>
      <c r="I327" s="862"/>
      <c r="J327" s="862"/>
      <c r="K327" s="231">
        <f t="shared" si="85"/>
        <v>0</v>
      </c>
      <c r="L327" s="862">
        <f t="shared" si="86"/>
        <v>588000</v>
      </c>
    </row>
    <row r="328" spans="1:12" s="229" customFormat="1" ht="126" x14ac:dyDescent="0.2">
      <c r="A328" s="225"/>
      <c r="B328" s="225" t="s">
        <v>6822</v>
      </c>
      <c r="C328" s="225" t="s">
        <v>6825</v>
      </c>
      <c r="D328" s="336" t="s">
        <v>6826</v>
      </c>
      <c r="E328" s="862">
        <v>553700</v>
      </c>
      <c r="F328" s="227"/>
      <c r="G328" s="960"/>
      <c r="H328" s="862"/>
      <c r="I328" s="862"/>
      <c r="J328" s="862"/>
      <c r="K328" s="231">
        <f t="shared" si="85"/>
        <v>0</v>
      </c>
      <c r="L328" s="862">
        <f t="shared" si="86"/>
        <v>553700</v>
      </c>
    </row>
    <row r="329" spans="1:12" s="229" customFormat="1" ht="105" x14ac:dyDescent="0.2">
      <c r="A329" s="225"/>
      <c r="B329" s="225" t="s">
        <v>6822</v>
      </c>
      <c r="C329" s="225" t="s">
        <v>6827</v>
      </c>
      <c r="D329" s="336" t="s">
        <v>6828</v>
      </c>
      <c r="E329" s="862">
        <v>259700</v>
      </c>
      <c r="F329" s="227"/>
      <c r="G329" s="960"/>
      <c r="H329" s="862"/>
      <c r="I329" s="862"/>
      <c r="J329" s="862"/>
      <c r="K329" s="231">
        <f t="shared" si="85"/>
        <v>0</v>
      </c>
      <c r="L329" s="862">
        <f t="shared" si="86"/>
        <v>259700</v>
      </c>
    </row>
    <row r="330" spans="1:12" s="229" customFormat="1" ht="84" x14ac:dyDescent="0.2">
      <c r="A330" s="225"/>
      <c r="B330" s="225" t="s">
        <v>6822</v>
      </c>
      <c r="C330" s="225" t="s">
        <v>6829</v>
      </c>
      <c r="D330" s="336" t="s">
        <v>6830</v>
      </c>
      <c r="E330" s="862">
        <v>151900</v>
      </c>
      <c r="F330" s="227"/>
      <c r="G330" s="960"/>
      <c r="H330" s="862"/>
      <c r="I330" s="862"/>
      <c r="J330" s="862"/>
      <c r="K330" s="231">
        <f t="shared" si="85"/>
        <v>0</v>
      </c>
      <c r="L330" s="862">
        <f t="shared" si="86"/>
        <v>151900</v>
      </c>
    </row>
    <row r="331" spans="1:12" s="229" customFormat="1" ht="84" x14ac:dyDescent="0.2">
      <c r="A331" s="225"/>
      <c r="B331" s="225" t="s">
        <v>6822</v>
      </c>
      <c r="C331" s="225" t="s">
        <v>6831</v>
      </c>
      <c r="D331" s="336" t="s">
        <v>6832</v>
      </c>
      <c r="E331" s="862">
        <v>161700</v>
      </c>
      <c r="F331" s="227"/>
      <c r="G331" s="960"/>
      <c r="H331" s="862"/>
      <c r="I331" s="862"/>
      <c r="J331" s="862"/>
      <c r="K331" s="231">
        <f t="shared" si="85"/>
        <v>0</v>
      </c>
      <c r="L331" s="862">
        <f t="shared" si="86"/>
        <v>161700</v>
      </c>
    </row>
    <row r="332" spans="1:12" s="229" customFormat="1" ht="63" x14ac:dyDescent="0.2">
      <c r="A332" s="225"/>
      <c r="B332" s="225" t="s">
        <v>6822</v>
      </c>
      <c r="C332" s="225" t="s">
        <v>6833</v>
      </c>
      <c r="D332" s="336" t="s">
        <v>6834</v>
      </c>
      <c r="E332" s="862">
        <v>2040000</v>
      </c>
      <c r="F332" s="227"/>
      <c r="G332" s="960"/>
      <c r="H332" s="862"/>
      <c r="I332" s="862"/>
      <c r="J332" s="862"/>
      <c r="K332" s="231">
        <f t="shared" si="85"/>
        <v>0</v>
      </c>
      <c r="L332" s="862">
        <f t="shared" si="86"/>
        <v>2040000</v>
      </c>
    </row>
    <row r="333" spans="1:12" s="229" customFormat="1" ht="105" x14ac:dyDescent="0.2">
      <c r="A333" s="225"/>
      <c r="B333" s="225" t="s">
        <v>6822</v>
      </c>
      <c r="C333" s="225" t="s">
        <v>6835</v>
      </c>
      <c r="D333" s="336" t="s">
        <v>6836</v>
      </c>
      <c r="E333" s="862">
        <v>798700</v>
      </c>
      <c r="F333" s="227"/>
      <c r="G333" s="960"/>
      <c r="H333" s="862"/>
      <c r="I333" s="862"/>
      <c r="J333" s="862"/>
      <c r="K333" s="231">
        <f t="shared" si="85"/>
        <v>0</v>
      </c>
      <c r="L333" s="862">
        <f t="shared" si="86"/>
        <v>798700</v>
      </c>
    </row>
    <row r="334" spans="1:12" s="229" customFormat="1" ht="126" x14ac:dyDescent="0.2">
      <c r="A334" s="225"/>
      <c r="B334" s="225" t="s">
        <v>6822</v>
      </c>
      <c r="C334" s="225" t="s">
        <v>6837</v>
      </c>
      <c r="D334" s="336" t="s">
        <v>6838</v>
      </c>
      <c r="E334" s="862">
        <v>460600</v>
      </c>
      <c r="F334" s="227"/>
      <c r="G334" s="960"/>
      <c r="H334" s="862"/>
      <c r="I334" s="862"/>
      <c r="J334" s="862"/>
      <c r="K334" s="231">
        <f t="shared" si="85"/>
        <v>0</v>
      </c>
      <c r="L334" s="862">
        <f t="shared" si="86"/>
        <v>460600</v>
      </c>
    </row>
    <row r="335" spans="1:12" s="229" customFormat="1" ht="126" x14ac:dyDescent="0.2">
      <c r="A335" s="225"/>
      <c r="B335" s="225" t="s">
        <v>6822</v>
      </c>
      <c r="C335" s="225" t="s">
        <v>6839</v>
      </c>
      <c r="D335" s="336" t="s">
        <v>6840</v>
      </c>
      <c r="E335" s="862">
        <v>651700</v>
      </c>
      <c r="F335" s="227"/>
      <c r="G335" s="960"/>
      <c r="H335" s="862"/>
      <c r="I335" s="862"/>
      <c r="J335" s="862"/>
      <c r="K335" s="231">
        <f t="shared" si="85"/>
        <v>0</v>
      </c>
      <c r="L335" s="862">
        <f t="shared" si="86"/>
        <v>651700</v>
      </c>
    </row>
    <row r="336" spans="1:12" s="229" customFormat="1" ht="84" x14ac:dyDescent="0.2">
      <c r="A336" s="225"/>
      <c r="B336" s="225" t="s">
        <v>6822</v>
      </c>
      <c r="C336" s="225" t="s">
        <v>6841</v>
      </c>
      <c r="D336" s="336" t="s">
        <v>6842</v>
      </c>
      <c r="E336" s="862">
        <v>342000</v>
      </c>
      <c r="F336" s="227"/>
      <c r="G336" s="960"/>
      <c r="H336" s="862"/>
      <c r="I336" s="862"/>
      <c r="J336" s="862"/>
      <c r="K336" s="231">
        <f t="shared" si="85"/>
        <v>0</v>
      </c>
      <c r="L336" s="862">
        <f t="shared" si="86"/>
        <v>342000</v>
      </c>
    </row>
    <row r="337" spans="1:12" s="229" customFormat="1" ht="84" x14ac:dyDescent="0.2">
      <c r="A337" s="225"/>
      <c r="B337" s="225" t="s">
        <v>6822</v>
      </c>
      <c r="C337" s="225" t="s">
        <v>6843</v>
      </c>
      <c r="D337" s="336" t="s">
        <v>6844</v>
      </c>
      <c r="E337" s="862">
        <v>220500</v>
      </c>
      <c r="F337" s="227"/>
      <c r="G337" s="960"/>
      <c r="H337" s="862"/>
      <c r="I337" s="862"/>
      <c r="J337" s="862"/>
      <c r="K337" s="231">
        <f t="shared" si="85"/>
        <v>0</v>
      </c>
      <c r="L337" s="862">
        <f t="shared" si="86"/>
        <v>220500</v>
      </c>
    </row>
    <row r="338" spans="1:12" s="229" customFormat="1" ht="84" x14ac:dyDescent="0.2">
      <c r="A338" s="225"/>
      <c r="B338" s="225" t="s">
        <v>6822</v>
      </c>
      <c r="C338" s="225" t="s">
        <v>6845</v>
      </c>
      <c r="D338" s="336" t="s">
        <v>6846</v>
      </c>
      <c r="E338" s="862">
        <v>151900</v>
      </c>
      <c r="F338" s="227"/>
      <c r="G338" s="960"/>
      <c r="H338" s="862"/>
      <c r="I338" s="862"/>
      <c r="J338" s="862"/>
      <c r="K338" s="231">
        <f t="shared" si="85"/>
        <v>0</v>
      </c>
      <c r="L338" s="862">
        <f t="shared" si="86"/>
        <v>151900</v>
      </c>
    </row>
    <row r="339" spans="1:12" s="229" customFormat="1" ht="84" x14ac:dyDescent="0.2">
      <c r="A339" s="225"/>
      <c r="B339" s="225" t="s">
        <v>6822</v>
      </c>
      <c r="C339" s="225" t="s">
        <v>6847</v>
      </c>
      <c r="D339" s="336" t="s">
        <v>6848</v>
      </c>
      <c r="E339" s="862">
        <v>34300</v>
      </c>
      <c r="F339" s="227"/>
      <c r="G339" s="960"/>
      <c r="H339" s="862"/>
      <c r="I339" s="862"/>
      <c r="J339" s="862"/>
      <c r="K339" s="231">
        <f t="shared" si="85"/>
        <v>0</v>
      </c>
      <c r="L339" s="862">
        <f t="shared" si="86"/>
        <v>34300</v>
      </c>
    </row>
    <row r="340" spans="1:12" s="229" customFormat="1" ht="84" x14ac:dyDescent="0.2">
      <c r="A340" s="225"/>
      <c r="B340" s="225" t="s">
        <v>6849</v>
      </c>
      <c r="C340" s="225" t="s">
        <v>6850</v>
      </c>
      <c r="D340" s="336" t="s">
        <v>6851</v>
      </c>
      <c r="E340" s="862">
        <v>53900</v>
      </c>
      <c r="F340" s="227"/>
      <c r="G340" s="960"/>
      <c r="H340" s="862"/>
      <c r="I340" s="862"/>
      <c r="J340" s="862"/>
      <c r="K340" s="231">
        <f t="shared" si="85"/>
        <v>0</v>
      </c>
      <c r="L340" s="862">
        <f t="shared" si="86"/>
        <v>53900</v>
      </c>
    </row>
    <row r="341" spans="1:12" s="229" customFormat="1" ht="63" x14ac:dyDescent="0.2">
      <c r="A341" s="225"/>
      <c r="B341" s="225" t="s">
        <v>6811</v>
      </c>
      <c r="C341" s="225" t="s">
        <v>6852</v>
      </c>
      <c r="D341" s="336" t="s">
        <v>6853</v>
      </c>
      <c r="E341" s="862">
        <v>105000</v>
      </c>
      <c r="F341" s="227"/>
      <c r="G341" s="960"/>
      <c r="H341" s="862"/>
      <c r="I341" s="862"/>
      <c r="J341" s="862"/>
      <c r="K341" s="231">
        <f t="shared" si="85"/>
        <v>0</v>
      </c>
      <c r="L341" s="862">
        <f t="shared" si="86"/>
        <v>105000</v>
      </c>
    </row>
    <row r="342" spans="1:12" s="229" customFormat="1" ht="126" x14ac:dyDescent="0.2">
      <c r="A342" s="225"/>
      <c r="B342" s="225" t="s">
        <v>6854</v>
      </c>
      <c r="C342" s="225" t="s">
        <v>6855</v>
      </c>
      <c r="D342" s="336" t="s">
        <v>6856</v>
      </c>
      <c r="E342" s="862">
        <v>333188</v>
      </c>
      <c r="F342" s="227"/>
      <c r="G342" s="960"/>
      <c r="H342" s="862"/>
      <c r="I342" s="862"/>
      <c r="J342" s="862"/>
      <c r="K342" s="231">
        <f t="shared" si="85"/>
        <v>0</v>
      </c>
      <c r="L342" s="862">
        <f t="shared" si="86"/>
        <v>333188</v>
      </c>
    </row>
    <row r="343" spans="1:12" s="229" customFormat="1" ht="84" x14ac:dyDescent="0.2">
      <c r="A343" s="225"/>
      <c r="B343" s="225" t="s">
        <v>6854</v>
      </c>
      <c r="C343" s="225" t="s">
        <v>6857</v>
      </c>
      <c r="D343" s="336" t="s">
        <v>6858</v>
      </c>
      <c r="E343" s="862">
        <v>627212</v>
      </c>
      <c r="F343" s="227"/>
      <c r="G343" s="960"/>
      <c r="H343" s="862"/>
      <c r="I343" s="862"/>
      <c r="J343" s="862"/>
      <c r="K343" s="231">
        <f t="shared" si="85"/>
        <v>0</v>
      </c>
      <c r="L343" s="862">
        <f t="shared" si="86"/>
        <v>627212</v>
      </c>
    </row>
    <row r="344" spans="1:12" s="229" customFormat="1" ht="126" x14ac:dyDescent="0.2">
      <c r="A344" s="225"/>
      <c r="B344" s="225" t="s">
        <v>6792</v>
      </c>
      <c r="C344" s="225" t="s">
        <v>6859</v>
      </c>
      <c r="D344" s="336" t="s">
        <v>6860</v>
      </c>
      <c r="E344" s="862">
        <v>803600</v>
      </c>
      <c r="F344" s="227"/>
      <c r="G344" s="960"/>
      <c r="H344" s="862"/>
      <c r="I344" s="862"/>
      <c r="J344" s="862"/>
      <c r="K344" s="231">
        <f t="shared" si="85"/>
        <v>0</v>
      </c>
      <c r="L344" s="862">
        <f t="shared" si="86"/>
        <v>803600</v>
      </c>
    </row>
    <row r="345" spans="1:12" s="229" customFormat="1" ht="105" x14ac:dyDescent="0.2">
      <c r="A345" s="225"/>
      <c r="B345" s="225" t="s">
        <v>6861</v>
      </c>
      <c r="C345" s="225" t="s">
        <v>6862</v>
      </c>
      <c r="D345" s="336" t="s">
        <v>6863</v>
      </c>
      <c r="E345" s="862">
        <v>2020000</v>
      </c>
      <c r="F345" s="227"/>
      <c r="G345" s="960"/>
      <c r="H345" s="862"/>
      <c r="I345" s="862"/>
      <c r="J345" s="862"/>
      <c r="K345" s="231">
        <f t="shared" si="85"/>
        <v>0</v>
      </c>
      <c r="L345" s="862">
        <f t="shared" si="86"/>
        <v>2020000</v>
      </c>
    </row>
    <row r="346" spans="1:12" s="229" customFormat="1" ht="126" x14ac:dyDescent="0.2">
      <c r="A346" s="225"/>
      <c r="B346" s="225" t="s">
        <v>6861</v>
      </c>
      <c r="C346" s="225" t="s">
        <v>6864</v>
      </c>
      <c r="D346" s="336" t="s">
        <v>6865</v>
      </c>
      <c r="E346" s="862">
        <v>455700</v>
      </c>
      <c r="F346" s="227"/>
      <c r="G346" s="960"/>
      <c r="H346" s="862"/>
      <c r="I346" s="862"/>
      <c r="J346" s="862"/>
      <c r="K346" s="231">
        <f t="shared" si="85"/>
        <v>0</v>
      </c>
      <c r="L346" s="862">
        <f t="shared" si="86"/>
        <v>455700</v>
      </c>
    </row>
    <row r="347" spans="1:12" s="229" customFormat="1" ht="84" x14ac:dyDescent="0.2">
      <c r="A347" s="225"/>
      <c r="B347" s="225" t="s">
        <v>6904</v>
      </c>
      <c r="C347" s="225" t="s">
        <v>6905</v>
      </c>
      <c r="D347" s="336" t="s">
        <v>6906</v>
      </c>
      <c r="E347" s="862">
        <v>2060000</v>
      </c>
      <c r="F347" s="227"/>
      <c r="G347" s="960"/>
      <c r="H347" s="862"/>
      <c r="I347" s="862"/>
      <c r="J347" s="862"/>
      <c r="K347" s="231">
        <f t="shared" si="85"/>
        <v>0</v>
      </c>
      <c r="L347" s="862">
        <f t="shared" si="86"/>
        <v>2060000</v>
      </c>
    </row>
    <row r="348" spans="1:12" s="229" customFormat="1" ht="84" x14ac:dyDescent="0.2">
      <c r="A348" s="225"/>
      <c r="B348" s="225" t="s">
        <v>6904</v>
      </c>
      <c r="C348" s="225" t="s">
        <v>6907</v>
      </c>
      <c r="D348" s="336" t="s">
        <v>6908</v>
      </c>
      <c r="E348" s="862">
        <v>303800</v>
      </c>
      <c r="F348" s="227"/>
      <c r="G348" s="960"/>
      <c r="H348" s="862"/>
      <c r="I348" s="862"/>
      <c r="J348" s="862"/>
      <c r="K348" s="231">
        <f t="shared" si="85"/>
        <v>0</v>
      </c>
      <c r="L348" s="862">
        <f t="shared" si="86"/>
        <v>303800</v>
      </c>
    </row>
    <row r="349" spans="1:12" s="229" customFormat="1" ht="84" x14ac:dyDescent="0.2">
      <c r="A349" s="225"/>
      <c r="B349" s="225" t="s">
        <v>6904</v>
      </c>
      <c r="C349" s="225" t="s">
        <v>6909</v>
      </c>
      <c r="D349" s="336" t="s">
        <v>6910</v>
      </c>
      <c r="E349" s="862">
        <v>88200</v>
      </c>
      <c r="F349" s="227"/>
      <c r="G349" s="960"/>
      <c r="H349" s="862"/>
      <c r="I349" s="862"/>
      <c r="J349" s="862"/>
      <c r="K349" s="231">
        <f t="shared" si="85"/>
        <v>0</v>
      </c>
      <c r="L349" s="862">
        <f t="shared" si="86"/>
        <v>88200</v>
      </c>
    </row>
    <row r="350" spans="1:12" s="229" customFormat="1" ht="126" x14ac:dyDescent="0.2">
      <c r="A350" s="225"/>
      <c r="B350" s="225" t="s">
        <v>6875</v>
      </c>
      <c r="C350" s="225" t="s">
        <v>6911</v>
      </c>
      <c r="D350" s="336" t="s">
        <v>6912</v>
      </c>
      <c r="E350" s="862">
        <v>158400</v>
      </c>
      <c r="F350" s="227"/>
      <c r="G350" s="960"/>
      <c r="H350" s="862"/>
      <c r="I350" s="862"/>
      <c r="J350" s="862"/>
      <c r="K350" s="231">
        <f t="shared" si="85"/>
        <v>0</v>
      </c>
      <c r="L350" s="862">
        <f t="shared" si="86"/>
        <v>158400</v>
      </c>
    </row>
    <row r="351" spans="1:12" s="229" customFormat="1" ht="126" x14ac:dyDescent="0.2">
      <c r="A351" s="225"/>
      <c r="B351" s="225" t="s">
        <v>6875</v>
      </c>
      <c r="C351" s="225" t="s">
        <v>6913</v>
      </c>
      <c r="D351" s="336" t="s">
        <v>6914</v>
      </c>
      <c r="E351" s="862">
        <v>140400</v>
      </c>
      <c r="F351" s="227"/>
      <c r="G351" s="960"/>
      <c r="H351" s="862"/>
      <c r="I351" s="862"/>
      <c r="J351" s="862"/>
      <c r="K351" s="231">
        <f t="shared" si="85"/>
        <v>0</v>
      </c>
      <c r="L351" s="862">
        <f t="shared" si="86"/>
        <v>140400</v>
      </c>
    </row>
    <row r="352" spans="1:12" s="229" customFormat="1" ht="63" x14ac:dyDescent="0.2">
      <c r="A352" s="225"/>
      <c r="B352" s="225" t="s">
        <v>6892</v>
      </c>
      <c r="C352" s="225" t="s">
        <v>6915</v>
      </c>
      <c r="D352" s="336" t="s">
        <v>6916</v>
      </c>
      <c r="E352" s="862">
        <v>60000</v>
      </c>
      <c r="F352" s="227"/>
      <c r="G352" s="960"/>
      <c r="H352" s="862"/>
      <c r="I352" s="862"/>
      <c r="J352" s="862"/>
      <c r="K352" s="231">
        <f t="shared" si="85"/>
        <v>0</v>
      </c>
      <c r="L352" s="862">
        <f t="shared" si="86"/>
        <v>60000</v>
      </c>
    </row>
    <row r="353" spans="1:12" s="229" customFormat="1" ht="126" x14ac:dyDescent="0.2">
      <c r="A353" s="225"/>
      <c r="B353" s="225" t="s">
        <v>6953</v>
      </c>
      <c r="C353" s="225" t="s">
        <v>6954</v>
      </c>
      <c r="D353" s="336" t="s">
        <v>6955</v>
      </c>
      <c r="E353" s="862">
        <v>1553700</v>
      </c>
      <c r="F353" s="227"/>
      <c r="G353" s="960"/>
      <c r="H353" s="862"/>
      <c r="I353" s="862"/>
      <c r="J353" s="862"/>
      <c r="K353" s="231">
        <f t="shared" si="85"/>
        <v>0</v>
      </c>
      <c r="L353" s="862">
        <v>1553700</v>
      </c>
    </row>
    <row r="354" spans="1:12" s="229" customFormat="1" ht="105" x14ac:dyDescent="0.2">
      <c r="A354" s="225"/>
      <c r="B354" s="225" t="s">
        <v>6953</v>
      </c>
      <c r="C354" s="225" t="s">
        <v>6956</v>
      </c>
      <c r="D354" s="336" t="s">
        <v>6957</v>
      </c>
      <c r="E354" s="862">
        <v>1739500</v>
      </c>
      <c r="F354" s="227"/>
      <c r="G354" s="960"/>
      <c r="H354" s="862"/>
      <c r="I354" s="862"/>
      <c r="J354" s="862"/>
      <c r="K354" s="231">
        <f t="shared" si="85"/>
        <v>0</v>
      </c>
      <c r="L354" s="862">
        <v>1739500</v>
      </c>
    </row>
    <row r="355" spans="1:12" s="229" customFormat="1" ht="84" x14ac:dyDescent="0.2">
      <c r="A355" s="225"/>
      <c r="B355" s="225" t="s">
        <v>6953</v>
      </c>
      <c r="C355" s="225" t="s">
        <v>6958</v>
      </c>
      <c r="D355" s="336" t="s">
        <v>6959</v>
      </c>
      <c r="E355" s="862">
        <v>2060000</v>
      </c>
      <c r="F355" s="227"/>
      <c r="G355" s="960"/>
      <c r="H355" s="862"/>
      <c r="I355" s="862"/>
      <c r="J355" s="862"/>
      <c r="K355" s="231">
        <f t="shared" si="85"/>
        <v>0</v>
      </c>
      <c r="L355" s="862">
        <v>2060000</v>
      </c>
    </row>
    <row r="356" spans="1:12" s="229" customFormat="1" ht="84" x14ac:dyDescent="0.2">
      <c r="A356" s="225"/>
      <c r="B356" s="225" t="s">
        <v>6953</v>
      </c>
      <c r="C356" s="225" t="s">
        <v>6960</v>
      </c>
      <c r="D356" s="336" t="s">
        <v>6961</v>
      </c>
      <c r="E356" s="862">
        <v>191100</v>
      </c>
      <c r="F356" s="227"/>
      <c r="G356" s="960"/>
      <c r="H356" s="862"/>
      <c r="I356" s="862"/>
      <c r="J356" s="862"/>
      <c r="K356" s="231">
        <f t="shared" si="85"/>
        <v>0</v>
      </c>
      <c r="L356" s="862">
        <v>191100</v>
      </c>
    </row>
    <row r="357" spans="1:12" s="229" customFormat="1" ht="126" x14ac:dyDescent="0.2">
      <c r="A357" s="225"/>
      <c r="B357" s="225" t="s">
        <v>6953</v>
      </c>
      <c r="C357" s="225" t="s">
        <v>6962</v>
      </c>
      <c r="D357" s="336" t="s">
        <v>6963</v>
      </c>
      <c r="E357" s="862">
        <v>460600</v>
      </c>
      <c r="F357" s="227"/>
      <c r="G357" s="960"/>
      <c r="H357" s="862"/>
      <c r="I357" s="862"/>
      <c r="J357" s="862"/>
      <c r="K357" s="231">
        <f t="shared" si="85"/>
        <v>0</v>
      </c>
      <c r="L357" s="862">
        <v>460600</v>
      </c>
    </row>
    <row r="358" spans="1:12" s="229" customFormat="1" ht="84" x14ac:dyDescent="0.2">
      <c r="A358" s="225"/>
      <c r="B358" s="225" t="s">
        <v>6953</v>
      </c>
      <c r="C358" s="225" t="s">
        <v>6964</v>
      </c>
      <c r="D358" s="336" t="s">
        <v>6965</v>
      </c>
      <c r="E358" s="862">
        <v>156800</v>
      </c>
      <c r="F358" s="227"/>
      <c r="G358" s="960"/>
      <c r="H358" s="862"/>
      <c r="I358" s="862"/>
      <c r="J358" s="862"/>
      <c r="K358" s="231">
        <f t="shared" si="85"/>
        <v>0</v>
      </c>
      <c r="L358" s="862">
        <v>156800</v>
      </c>
    </row>
    <row r="359" spans="1:12" s="229" customFormat="1" ht="84" x14ac:dyDescent="0.2">
      <c r="A359" s="225"/>
      <c r="B359" s="225" t="s">
        <v>6953</v>
      </c>
      <c r="C359" s="225" t="s">
        <v>6966</v>
      </c>
      <c r="D359" s="336" t="s">
        <v>6967</v>
      </c>
      <c r="E359" s="862">
        <v>166600</v>
      </c>
      <c r="F359" s="227"/>
      <c r="G359" s="960"/>
      <c r="H359" s="862"/>
      <c r="I359" s="862"/>
      <c r="J359" s="862"/>
      <c r="K359" s="231">
        <f t="shared" si="85"/>
        <v>0</v>
      </c>
      <c r="L359" s="862">
        <v>166600</v>
      </c>
    </row>
    <row r="360" spans="1:12" s="229" customFormat="1" ht="84" x14ac:dyDescent="0.2">
      <c r="A360" s="225"/>
      <c r="B360" s="225" t="s">
        <v>6953</v>
      </c>
      <c r="C360" s="225" t="s">
        <v>6968</v>
      </c>
      <c r="D360" s="336" t="s">
        <v>6969</v>
      </c>
      <c r="E360" s="862">
        <v>117600</v>
      </c>
      <c r="F360" s="227"/>
      <c r="G360" s="960"/>
      <c r="H360" s="862"/>
      <c r="I360" s="862"/>
      <c r="J360" s="862"/>
      <c r="K360" s="231">
        <f t="shared" si="85"/>
        <v>0</v>
      </c>
      <c r="L360" s="862">
        <v>117600</v>
      </c>
    </row>
    <row r="361" spans="1:12" s="229" customFormat="1" ht="63" x14ac:dyDescent="0.2">
      <c r="A361" s="225"/>
      <c r="B361" s="225" t="s">
        <v>6953</v>
      </c>
      <c r="C361" s="225" t="s">
        <v>6970</v>
      </c>
      <c r="D361" s="336" t="s">
        <v>6971</v>
      </c>
      <c r="E361" s="862">
        <v>93100</v>
      </c>
      <c r="F361" s="227"/>
      <c r="G361" s="960"/>
      <c r="H361" s="862"/>
      <c r="I361" s="862"/>
      <c r="J361" s="862"/>
      <c r="K361" s="231">
        <f t="shared" si="85"/>
        <v>0</v>
      </c>
      <c r="L361" s="862">
        <v>93100</v>
      </c>
    </row>
    <row r="362" spans="1:12" s="229" customFormat="1" ht="126" x14ac:dyDescent="0.2">
      <c r="A362" s="225"/>
      <c r="B362" s="225" t="s">
        <v>6972</v>
      </c>
      <c r="C362" s="225" t="s">
        <v>6973</v>
      </c>
      <c r="D362" s="336" t="s">
        <v>6974</v>
      </c>
      <c r="E362" s="862">
        <v>338100</v>
      </c>
      <c r="F362" s="227"/>
      <c r="G362" s="960"/>
      <c r="H362" s="862"/>
      <c r="I362" s="862"/>
      <c r="J362" s="862"/>
      <c r="K362" s="231">
        <f t="shared" si="85"/>
        <v>0</v>
      </c>
      <c r="L362" s="862">
        <v>338100</v>
      </c>
    </row>
    <row r="363" spans="1:12" s="229" customFormat="1" ht="84" x14ac:dyDescent="0.2">
      <c r="A363" s="225"/>
      <c r="B363" s="225" t="s">
        <v>6972</v>
      </c>
      <c r="C363" s="225" t="s">
        <v>6975</v>
      </c>
      <c r="D363" s="336" t="s">
        <v>6976</v>
      </c>
      <c r="E363" s="862">
        <v>607600</v>
      </c>
      <c r="F363" s="227"/>
      <c r="G363" s="960"/>
      <c r="H363" s="862"/>
      <c r="I363" s="862"/>
      <c r="J363" s="862"/>
      <c r="K363" s="231">
        <f t="shared" si="85"/>
        <v>0</v>
      </c>
      <c r="L363" s="862">
        <v>607600</v>
      </c>
    </row>
    <row r="364" spans="1:12" s="229" customFormat="1" ht="105" x14ac:dyDescent="0.2">
      <c r="A364" s="225"/>
      <c r="B364" s="225" t="s">
        <v>6972</v>
      </c>
      <c r="C364" s="225" t="s">
        <v>6977</v>
      </c>
      <c r="D364" s="336" t="s">
        <v>6978</v>
      </c>
      <c r="E364" s="862">
        <v>548800</v>
      </c>
      <c r="F364" s="227"/>
      <c r="G364" s="960"/>
      <c r="H364" s="862"/>
      <c r="I364" s="862"/>
      <c r="J364" s="862"/>
      <c r="K364" s="231">
        <f t="shared" si="85"/>
        <v>0</v>
      </c>
      <c r="L364" s="862">
        <v>548800</v>
      </c>
    </row>
    <row r="365" spans="1:12" s="229" customFormat="1" ht="105" x14ac:dyDescent="0.2">
      <c r="A365" s="225"/>
      <c r="B365" s="225" t="s">
        <v>6972</v>
      </c>
      <c r="C365" s="225" t="s">
        <v>6979</v>
      </c>
      <c r="D365" s="336" t="s">
        <v>6980</v>
      </c>
      <c r="E365" s="862">
        <v>367500</v>
      </c>
      <c r="F365" s="227"/>
      <c r="G365" s="960"/>
      <c r="H365" s="862"/>
      <c r="I365" s="862"/>
      <c r="J365" s="862"/>
      <c r="K365" s="231">
        <f t="shared" si="85"/>
        <v>0</v>
      </c>
      <c r="L365" s="862">
        <v>367500</v>
      </c>
    </row>
    <row r="366" spans="1:12" s="229" customFormat="1" ht="84" x14ac:dyDescent="0.2">
      <c r="A366" s="225"/>
      <c r="B366" s="225" t="s">
        <v>6972</v>
      </c>
      <c r="C366" s="225" t="s">
        <v>6981</v>
      </c>
      <c r="D366" s="336" t="s">
        <v>6982</v>
      </c>
      <c r="E366" s="862">
        <v>156800</v>
      </c>
      <c r="F366" s="227"/>
      <c r="G366" s="960"/>
      <c r="H366" s="862"/>
      <c r="I366" s="862"/>
      <c r="J366" s="862"/>
      <c r="K366" s="231">
        <f t="shared" si="85"/>
        <v>0</v>
      </c>
      <c r="L366" s="862">
        <v>156800</v>
      </c>
    </row>
    <row r="367" spans="1:12" s="229" customFormat="1" ht="63" x14ac:dyDescent="0.2">
      <c r="A367" s="225"/>
      <c r="B367" s="225" t="s">
        <v>6972</v>
      </c>
      <c r="C367" s="225" t="s">
        <v>6983</v>
      </c>
      <c r="D367" s="336" t="s">
        <v>6984</v>
      </c>
      <c r="E367" s="862">
        <v>53900</v>
      </c>
      <c r="F367" s="227"/>
      <c r="G367" s="960"/>
      <c r="H367" s="862"/>
      <c r="I367" s="862"/>
      <c r="J367" s="862"/>
      <c r="K367" s="231">
        <f t="shared" si="85"/>
        <v>0</v>
      </c>
      <c r="L367" s="862">
        <v>53900</v>
      </c>
    </row>
    <row r="368" spans="1:12" s="229" customFormat="1" ht="105" x14ac:dyDescent="0.2">
      <c r="A368" s="225"/>
      <c r="B368" s="225" t="s">
        <v>6944</v>
      </c>
      <c r="C368" s="225" t="s">
        <v>6985</v>
      </c>
      <c r="D368" s="336" t="s">
        <v>6986</v>
      </c>
      <c r="E368" s="862">
        <v>940800</v>
      </c>
      <c r="F368" s="227"/>
      <c r="G368" s="960"/>
      <c r="H368" s="862"/>
      <c r="I368" s="862"/>
      <c r="J368" s="862"/>
      <c r="K368" s="231">
        <f t="shared" si="85"/>
        <v>0</v>
      </c>
      <c r="L368" s="862">
        <v>940800</v>
      </c>
    </row>
    <row r="369" spans="1:12" s="229" customFormat="1" ht="84" x14ac:dyDescent="0.2">
      <c r="A369" s="225"/>
      <c r="B369" s="225" t="s">
        <v>6944</v>
      </c>
      <c r="C369" s="225" t="s">
        <v>6987</v>
      </c>
      <c r="D369" s="336" t="s">
        <v>6988</v>
      </c>
      <c r="E369" s="862">
        <v>2120000</v>
      </c>
      <c r="F369" s="227"/>
      <c r="G369" s="960"/>
      <c r="H369" s="862"/>
      <c r="I369" s="862"/>
      <c r="J369" s="862"/>
      <c r="K369" s="231">
        <f t="shared" ref="K369:K432" si="87">SUM(H369+I369+J369)</f>
        <v>0</v>
      </c>
      <c r="L369" s="862">
        <v>2120000</v>
      </c>
    </row>
    <row r="370" spans="1:12" s="229" customFormat="1" ht="84" x14ac:dyDescent="0.2">
      <c r="A370" s="225"/>
      <c r="B370" s="225" t="s">
        <v>6944</v>
      </c>
      <c r="C370" s="225" t="s">
        <v>6989</v>
      </c>
      <c r="D370" s="336" t="s">
        <v>6990</v>
      </c>
      <c r="E370" s="862">
        <v>122500</v>
      </c>
      <c r="F370" s="227"/>
      <c r="G370" s="960"/>
      <c r="H370" s="862"/>
      <c r="I370" s="862"/>
      <c r="J370" s="862"/>
      <c r="K370" s="231">
        <f t="shared" si="87"/>
        <v>0</v>
      </c>
      <c r="L370" s="862">
        <v>122500</v>
      </c>
    </row>
    <row r="371" spans="1:12" s="229" customFormat="1" ht="105" x14ac:dyDescent="0.2">
      <c r="A371" s="225"/>
      <c r="B371" s="225" t="s">
        <v>7045</v>
      </c>
      <c r="C371" s="225" t="s">
        <v>7056</v>
      </c>
      <c r="D371" s="336" t="s">
        <v>7057</v>
      </c>
      <c r="E371" s="862">
        <v>744800</v>
      </c>
      <c r="F371" s="227"/>
      <c r="G371" s="960"/>
      <c r="H371" s="862"/>
      <c r="I371" s="862"/>
      <c r="J371" s="862"/>
      <c r="K371" s="231">
        <f t="shared" si="87"/>
        <v>0</v>
      </c>
      <c r="L371" s="862">
        <f t="shared" ref="L371:L391" si="88">+E371-K371</f>
        <v>744800</v>
      </c>
    </row>
    <row r="372" spans="1:12" s="229" customFormat="1" ht="126" x14ac:dyDescent="0.2">
      <c r="A372" s="225"/>
      <c r="B372" s="225" t="s">
        <v>7045</v>
      </c>
      <c r="C372" s="225" t="s">
        <v>7058</v>
      </c>
      <c r="D372" s="336" t="s">
        <v>7059</v>
      </c>
      <c r="E372" s="862">
        <v>421400</v>
      </c>
      <c r="F372" s="227"/>
      <c r="G372" s="960"/>
      <c r="H372" s="862"/>
      <c r="I372" s="862"/>
      <c r="J372" s="862"/>
      <c r="K372" s="231">
        <f t="shared" si="87"/>
        <v>0</v>
      </c>
      <c r="L372" s="862">
        <f t="shared" si="88"/>
        <v>421400</v>
      </c>
    </row>
    <row r="373" spans="1:12" s="229" customFormat="1" ht="84" x14ac:dyDescent="0.2">
      <c r="A373" s="225"/>
      <c r="B373" s="225" t="s">
        <v>7045</v>
      </c>
      <c r="C373" s="225" t="s">
        <v>7060</v>
      </c>
      <c r="D373" s="336" t="s">
        <v>7061</v>
      </c>
      <c r="E373" s="862">
        <v>122500</v>
      </c>
      <c r="F373" s="227"/>
      <c r="G373" s="960"/>
      <c r="H373" s="862"/>
      <c r="I373" s="862"/>
      <c r="J373" s="862"/>
      <c r="K373" s="231">
        <f t="shared" si="87"/>
        <v>0</v>
      </c>
      <c r="L373" s="862">
        <f t="shared" si="88"/>
        <v>122500</v>
      </c>
    </row>
    <row r="374" spans="1:12" s="229" customFormat="1" ht="63" x14ac:dyDescent="0.2">
      <c r="A374" s="225"/>
      <c r="B374" s="225" t="s">
        <v>7045</v>
      </c>
      <c r="C374" s="225" t="s">
        <v>7062</v>
      </c>
      <c r="D374" s="336" t="s">
        <v>7063</v>
      </c>
      <c r="E374" s="862">
        <v>24500</v>
      </c>
      <c r="F374" s="227"/>
      <c r="G374" s="960"/>
      <c r="H374" s="862"/>
      <c r="I374" s="862"/>
      <c r="J374" s="862"/>
      <c r="K374" s="231">
        <f t="shared" si="87"/>
        <v>0</v>
      </c>
      <c r="L374" s="862">
        <f t="shared" si="88"/>
        <v>24500</v>
      </c>
    </row>
    <row r="375" spans="1:12" s="229" customFormat="1" ht="105" x14ac:dyDescent="0.2">
      <c r="A375" s="225"/>
      <c r="B375" s="225" t="s">
        <v>7008</v>
      </c>
      <c r="C375" s="225" t="s">
        <v>7064</v>
      </c>
      <c r="D375" s="336" t="s">
        <v>7065</v>
      </c>
      <c r="E375" s="862">
        <v>357700</v>
      </c>
      <c r="F375" s="227"/>
      <c r="G375" s="960"/>
      <c r="H375" s="862"/>
      <c r="I375" s="862"/>
      <c r="J375" s="862"/>
      <c r="K375" s="231">
        <f t="shared" si="87"/>
        <v>0</v>
      </c>
      <c r="L375" s="862">
        <f t="shared" si="88"/>
        <v>357700</v>
      </c>
    </row>
    <row r="376" spans="1:12" s="229" customFormat="1" ht="84" x14ac:dyDescent="0.2">
      <c r="A376" s="225"/>
      <c r="B376" s="225" t="s">
        <v>7008</v>
      </c>
      <c r="C376" s="225" t="s">
        <v>7066</v>
      </c>
      <c r="D376" s="336" t="s">
        <v>7067</v>
      </c>
      <c r="E376" s="862">
        <v>53900</v>
      </c>
      <c r="F376" s="227"/>
      <c r="G376" s="960"/>
      <c r="H376" s="862"/>
      <c r="I376" s="862"/>
      <c r="J376" s="862"/>
      <c r="K376" s="231">
        <f t="shared" si="87"/>
        <v>0</v>
      </c>
      <c r="L376" s="862">
        <f t="shared" si="88"/>
        <v>53900</v>
      </c>
    </row>
    <row r="377" spans="1:12" s="229" customFormat="1" ht="126" x14ac:dyDescent="0.2">
      <c r="A377" s="225"/>
      <c r="B377" s="225" t="s">
        <v>7008</v>
      </c>
      <c r="C377" s="225" t="s">
        <v>7068</v>
      </c>
      <c r="D377" s="336" t="s">
        <v>7069</v>
      </c>
      <c r="E377" s="862">
        <v>676200</v>
      </c>
      <c r="F377" s="227"/>
      <c r="G377" s="960"/>
      <c r="H377" s="862"/>
      <c r="I377" s="862"/>
      <c r="J377" s="862"/>
      <c r="K377" s="231">
        <f t="shared" si="87"/>
        <v>0</v>
      </c>
      <c r="L377" s="862">
        <f t="shared" si="88"/>
        <v>676200</v>
      </c>
    </row>
    <row r="378" spans="1:12" s="229" customFormat="1" ht="126" x14ac:dyDescent="0.2">
      <c r="A378" s="225"/>
      <c r="B378" s="225" t="s">
        <v>7070</v>
      </c>
      <c r="C378" s="225" t="s">
        <v>7071</v>
      </c>
      <c r="D378" s="336" t="s">
        <v>7072</v>
      </c>
      <c r="E378" s="862">
        <v>2140000</v>
      </c>
      <c r="F378" s="227"/>
      <c r="G378" s="960"/>
      <c r="H378" s="862"/>
      <c r="I378" s="862"/>
      <c r="J378" s="862"/>
      <c r="K378" s="231">
        <f t="shared" si="87"/>
        <v>0</v>
      </c>
      <c r="L378" s="862">
        <f t="shared" si="88"/>
        <v>2140000</v>
      </c>
    </row>
    <row r="379" spans="1:12" s="229" customFormat="1" ht="105" x14ac:dyDescent="0.2">
      <c r="A379" s="225"/>
      <c r="B379" s="225" t="s">
        <v>7073</v>
      </c>
      <c r="C379" s="225" t="s">
        <v>7074</v>
      </c>
      <c r="D379" s="336" t="s">
        <v>7075</v>
      </c>
      <c r="E379" s="862">
        <v>940800</v>
      </c>
      <c r="F379" s="227"/>
      <c r="G379" s="960"/>
      <c r="H379" s="862"/>
      <c r="I379" s="862"/>
      <c r="J379" s="862"/>
      <c r="K379" s="231">
        <f t="shared" si="87"/>
        <v>0</v>
      </c>
      <c r="L379" s="862">
        <f t="shared" si="88"/>
        <v>940800</v>
      </c>
    </row>
    <row r="380" spans="1:12" s="229" customFormat="1" ht="126" x14ac:dyDescent="0.2">
      <c r="A380" s="225"/>
      <c r="B380" s="225" t="s">
        <v>7073</v>
      </c>
      <c r="C380" s="225" t="s">
        <v>7076</v>
      </c>
      <c r="D380" s="336" t="s">
        <v>7077</v>
      </c>
      <c r="E380" s="862">
        <v>553700</v>
      </c>
      <c r="F380" s="227"/>
      <c r="G380" s="960"/>
      <c r="H380" s="862"/>
      <c r="I380" s="862"/>
      <c r="J380" s="862"/>
      <c r="K380" s="231">
        <f t="shared" si="87"/>
        <v>0</v>
      </c>
      <c r="L380" s="862">
        <f t="shared" si="88"/>
        <v>553700</v>
      </c>
    </row>
    <row r="381" spans="1:12" s="229" customFormat="1" ht="105" x14ac:dyDescent="0.2">
      <c r="A381" s="225"/>
      <c r="B381" s="225" t="s">
        <v>7073</v>
      </c>
      <c r="C381" s="225" t="s">
        <v>7078</v>
      </c>
      <c r="D381" s="336" t="s">
        <v>7079</v>
      </c>
      <c r="E381" s="862">
        <v>112700</v>
      </c>
      <c r="F381" s="227"/>
      <c r="G381" s="960"/>
      <c r="H381" s="862"/>
      <c r="I381" s="862"/>
      <c r="J381" s="862"/>
      <c r="K381" s="231">
        <f t="shared" si="87"/>
        <v>0</v>
      </c>
      <c r="L381" s="862">
        <f t="shared" si="88"/>
        <v>112700</v>
      </c>
    </row>
    <row r="382" spans="1:12" s="229" customFormat="1" ht="84" x14ac:dyDescent="0.2">
      <c r="A382" s="225"/>
      <c r="B382" s="225" t="s">
        <v>7000</v>
      </c>
      <c r="C382" s="225" t="s">
        <v>7080</v>
      </c>
      <c r="D382" s="336" t="s">
        <v>7081</v>
      </c>
      <c r="E382" s="862">
        <v>44100</v>
      </c>
      <c r="F382" s="227"/>
      <c r="G382" s="960"/>
      <c r="H382" s="862"/>
      <c r="I382" s="862"/>
      <c r="J382" s="862"/>
      <c r="K382" s="231">
        <f t="shared" si="87"/>
        <v>0</v>
      </c>
      <c r="L382" s="862">
        <f t="shared" si="88"/>
        <v>44100</v>
      </c>
    </row>
    <row r="383" spans="1:12" s="229" customFormat="1" ht="84" x14ac:dyDescent="0.2">
      <c r="A383" s="225"/>
      <c r="B383" s="225" t="s">
        <v>7082</v>
      </c>
      <c r="C383" s="225" t="s">
        <v>7130</v>
      </c>
      <c r="D383" s="336" t="s">
        <v>7131</v>
      </c>
      <c r="E383" s="862">
        <v>2140000</v>
      </c>
      <c r="F383" s="227"/>
      <c r="G383" s="960"/>
      <c r="H383" s="862"/>
      <c r="I383" s="862"/>
      <c r="J383" s="862"/>
      <c r="K383" s="231">
        <f t="shared" si="87"/>
        <v>0</v>
      </c>
      <c r="L383" s="862">
        <f t="shared" si="88"/>
        <v>2140000</v>
      </c>
    </row>
    <row r="384" spans="1:12" s="229" customFormat="1" ht="126" x14ac:dyDescent="0.2">
      <c r="A384" s="225"/>
      <c r="B384" s="225" t="s">
        <v>7082</v>
      </c>
      <c r="C384" s="225" t="s">
        <v>7132</v>
      </c>
      <c r="D384" s="336" t="s">
        <v>7133</v>
      </c>
      <c r="E384" s="862">
        <v>637000</v>
      </c>
      <c r="F384" s="227"/>
      <c r="G384" s="960"/>
      <c r="H384" s="862"/>
      <c r="I384" s="862"/>
      <c r="J384" s="862"/>
      <c r="K384" s="231">
        <f t="shared" si="87"/>
        <v>0</v>
      </c>
      <c r="L384" s="862">
        <f t="shared" si="88"/>
        <v>637000</v>
      </c>
    </row>
    <row r="385" spans="1:12" s="229" customFormat="1" ht="105" x14ac:dyDescent="0.2">
      <c r="A385" s="225"/>
      <c r="B385" s="225" t="s">
        <v>7082</v>
      </c>
      <c r="C385" s="225" t="s">
        <v>7134</v>
      </c>
      <c r="D385" s="336" t="s">
        <v>7135</v>
      </c>
      <c r="E385" s="862">
        <v>436100</v>
      </c>
      <c r="F385" s="227"/>
      <c r="G385" s="960"/>
      <c r="H385" s="862"/>
      <c r="I385" s="862"/>
      <c r="J385" s="862"/>
      <c r="K385" s="231">
        <f t="shared" si="87"/>
        <v>0</v>
      </c>
      <c r="L385" s="862">
        <f t="shared" si="88"/>
        <v>436100</v>
      </c>
    </row>
    <row r="386" spans="1:12" s="229" customFormat="1" ht="105" x14ac:dyDescent="0.2">
      <c r="A386" s="225"/>
      <c r="B386" s="225" t="s">
        <v>7082</v>
      </c>
      <c r="C386" s="225" t="s">
        <v>7136</v>
      </c>
      <c r="D386" s="336" t="s">
        <v>7137</v>
      </c>
      <c r="E386" s="862">
        <v>196000</v>
      </c>
      <c r="F386" s="227"/>
      <c r="G386" s="960"/>
      <c r="H386" s="862"/>
      <c r="I386" s="862"/>
      <c r="J386" s="862"/>
      <c r="K386" s="231">
        <f t="shared" si="87"/>
        <v>0</v>
      </c>
      <c r="L386" s="862">
        <f t="shared" si="88"/>
        <v>196000</v>
      </c>
    </row>
    <row r="387" spans="1:12" s="229" customFormat="1" ht="147" x14ac:dyDescent="0.2">
      <c r="A387" s="225"/>
      <c r="B387" s="225" t="s">
        <v>7125</v>
      </c>
      <c r="C387" s="225" t="s">
        <v>7138</v>
      </c>
      <c r="D387" s="336" t="s">
        <v>7139</v>
      </c>
      <c r="E387" s="862">
        <v>333500</v>
      </c>
      <c r="F387" s="227"/>
      <c r="G387" s="960"/>
      <c r="H387" s="862"/>
      <c r="I387" s="862"/>
      <c r="J387" s="862"/>
      <c r="K387" s="231">
        <f t="shared" si="87"/>
        <v>0</v>
      </c>
      <c r="L387" s="862">
        <f t="shared" si="88"/>
        <v>333500</v>
      </c>
    </row>
    <row r="388" spans="1:12" s="229" customFormat="1" ht="105" x14ac:dyDescent="0.2">
      <c r="A388" s="225"/>
      <c r="B388" s="225" t="s">
        <v>7140</v>
      </c>
      <c r="C388" s="225" t="s">
        <v>7141</v>
      </c>
      <c r="D388" s="336" t="s">
        <v>7142</v>
      </c>
      <c r="E388" s="862">
        <v>245000</v>
      </c>
      <c r="F388" s="227"/>
      <c r="G388" s="960"/>
      <c r="H388" s="862"/>
      <c r="I388" s="862"/>
      <c r="J388" s="862"/>
      <c r="K388" s="231">
        <f t="shared" si="87"/>
        <v>0</v>
      </c>
      <c r="L388" s="862">
        <f t="shared" si="88"/>
        <v>245000</v>
      </c>
    </row>
    <row r="389" spans="1:12" s="229" customFormat="1" ht="84" x14ac:dyDescent="0.2">
      <c r="A389" s="225"/>
      <c r="B389" s="225" t="s">
        <v>7140</v>
      </c>
      <c r="C389" s="225" t="s">
        <v>7143</v>
      </c>
      <c r="D389" s="336" t="s">
        <v>7144</v>
      </c>
      <c r="E389" s="862">
        <v>107800</v>
      </c>
      <c r="F389" s="227"/>
      <c r="G389" s="960"/>
      <c r="H389" s="862"/>
      <c r="I389" s="862"/>
      <c r="J389" s="862"/>
      <c r="K389" s="231">
        <f t="shared" si="87"/>
        <v>0</v>
      </c>
      <c r="L389" s="862">
        <f t="shared" si="88"/>
        <v>107800</v>
      </c>
    </row>
    <row r="390" spans="1:12" s="229" customFormat="1" ht="84" x14ac:dyDescent="0.2">
      <c r="A390" s="225"/>
      <c r="B390" s="225" t="s">
        <v>7140</v>
      </c>
      <c r="C390" s="225" t="s">
        <v>7145</v>
      </c>
      <c r="D390" s="336" t="s">
        <v>7146</v>
      </c>
      <c r="E390" s="862">
        <v>53900</v>
      </c>
      <c r="F390" s="227"/>
      <c r="G390" s="960"/>
      <c r="H390" s="862"/>
      <c r="I390" s="862"/>
      <c r="J390" s="862"/>
      <c r="K390" s="231">
        <f t="shared" si="87"/>
        <v>0</v>
      </c>
      <c r="L390" s="862">
        <f t="shared" si="88"/>
        <v>53900</v>
      </c>
    </row>
    <row r="391" spans="1:12" s="229" customFormat="1" ht="84" x14ac:dyDescent="0.2">
      <c r="A391" s="225"/>
      <c r="B391" s="225" t="s">
        <v>7140</v>
      </c>
      <c r="C391" s="225" t="s">
        <v>7147</v>
      </c>
      <c r="D391" s="336" t="s">
        <v>7148</v>
      </c>
      <c r="E391" s="862">
        <v>78400</v>
      </c>
      <c r="F391" s="227"/>
      <c r="G391" s="960"/>
      <c r="H391" s="862"/>
      <c r="I391" s="862"/>
      <c r="J391" s="862"/>
      <c r="K391" s="231">
        <f t="shared" si="87"/>
        <v>0</v>
      </c>
      <c r="L391" s="862">
        <f t="shared" si="88"/>
        <v>78400</v>
      </c>
    </row>
    <row r="392" spans="1:12" s="229" customFormat="1" ht="84" x14ac:dyDescent="0.2">
      <c r="A392" s="225"/>
      <c r="B392" s="225" t="s">
        <v>7199</v>
      </c>
      <c r="C392" s="225" t="s">
        <v>7200</v>
      </c>
      <c r="D392" s="336" t="s">
        <v>7201</v>
      </c>
      <c r="E392" s="862">
        <v>338100</v>
      </c>
      <c r="F392" s="227"/>
      <c r="G392" s="960"/>
      <c r="H392" s="862"/>
      <c r="I392" s="862"/>
      <c r="J392" s="862"/>
      <c r="K392" s="231">
        <f t="shared" si="87"/>
        <v>0</v>
      </c>
      <c r="L392" s="862">
        <v>338100</v>
      </c>
    </row>
    <row r="393" spans="1:12" s="229" customFormat="1" ht="105" x14ac:dyDescent="0.2">
      <c r="A393" s="225"/>
      <c r="B393" s="225" t="s">
        <v>7199</v>
      </c>
      <c r="C393" s="225" t="s">
        <v>7202</v>
      </c>
      <c r="D393" s="336" t="s">
        <v>7203</v>
      </c>
      <c r="E393" s="862">
        <v>63700</v>
      </c>
      <c r="F393" s="227"/>
      <c r="G393" s="960"/>
      <c r="H393" s="862"/>
      <c r="I393" s="862"/>
      <c r="J393" s="862"/>
      <c r="K393" s="231">
        <f t="shared" si="87"/>
        <v>0</v>
      </c>
      <c r="L393" s="862">
        <v>63700</v>
      </c>
    </row>
    <row r="394" spans="1:12" s="229" customFormat="1" ht="63" x14ac:dyDescent="0.2">
      <c r="A394" s="225"/>
      <c r="B394" s="225" t="s">
        <v>7191</v>
      </c>
      <c r="C394" s="225" t="s">
        <v>7204</v>
      </c>
      <c r="D394" s="336" t="s">
        <v>7205</v>
      </c>
      <c r="E394" s="862">
        <v>340000</v>
      </c>
      <c r="F394" s="227"/>
      <c r="G394" s="960"/>
      <c r="H394" s="862"/>
      <c r="I394" s="862"/>
      <c r="J394" s="862"/>
      <c r="K394" s="231">
        <f t="shared" si="87"/>
        <v>0</v>
      </c>
      <c r="L394" s="862">
        <v>340000</v>
      </c>
    </row>
    <row r="395" spans="1:12" s="229" customFormat="1" ht="63" x14ac:dyDescent="0.2">
      <c r="A395" s="225"/>
      <c r="B395" s="225" t="s">
        <v>7191</v>
      </c>
      <c r="C395" s="225" t="s">
        <v>7206</v>
      </c>
      <c r="D395" s="336" t="s">
        <v>7207</v>
      </c>
      <c r="E395" s="862">
        <v>200000</v>
      </c>
      <c r="F395" s="227"/>
      <c r="G395" s="960"/>
      <c r="H395" s="862"/>
      <c r="I395" s="862"/>
      <c r="J395" s="862"/>
      <c r="K395" s="231">
        <f t="shared" si="87"/>
        <v>0</v>
      </c>
      <c r="L395" s="862">
        <v>200000</v>
      </c>
    </row>
    <row r="396" spans="1:12" s="229" customFormat="1" ht="84" x14ac:dyDescent="0.2">
      <c r="A396" s="225"/>
      <c r="B396" s="225" t="s">
        <v>7191</v>
      </c>
      <c r="C396" s="225" t="s">
        <v>7208</v>
      </c>
      <c r="D396" s="336" t="s">
        <v>7209</v>
      </c>
      <c r="E396" s="862">
        <v>352800</v>
      </c>
      <c r="F396" s="227"/>
      <c r="G396" s="960"/>
      <c r="H396" s="862"/>
      <c r="I396" s="862"/>
      <c r="J396" s="862"/>
      <c r="K396" s="231">
        <f t="shared" si="87"/>
        <v>0</v>
      </c>
      <c r="L396" s="862">
        <v>352800</v>
      </c>
    </row>
    <row r="397" spans="1:12" s="229" customFormat="1" ht="105" x14ac:dyDescent="0.2">
      <c r="A397" s="225"/>
      <c r="B397" s="225" t="s">
        <v>7152</v>
      </c>
      <c r="C397" s="225" t="s">
        <v>7210</v>
      </c>
      <c r="D397" s="336" t="s">
        <v>7211</v>
      </c>
      <c r="E397" s="862">
        <v>93100</v>
      </c>
      <c r="F397" s="227"/>
      <c r="G397" s="960"/>
      <c r="H397" s="862"/>
      <c r="I397" s="862"/>
      <c r="J397" s="862"/>
      <c r="K397" s="231">
        <f t="shared" si="87"/>
        <v>0</v>
      </c>
      <c r="L397" s="862">
        <v>93100</v>
      </c>
    </row>
    <row r="398" spans="1:12" s="229" customFormat="1" ht="126" x14ac:dyDescent="0.2">
      <c r="A398" s="225"/>
      <c r="B398" s="225" t="s">
        <v>7152</v>
      </c>
      <c r="C398" s="225" t="s">
        <v>7212</v>
      </c>
      <c r="D398" s="336" t="s">
        <v>7213</v>
      </c>
      <c r="E398" s="862">
        <v>176400</v>
      </c>
      <c r="F398" s="227"/>
      <c r="G398" s="960"/>
      <c r="H398" s="862"/>
      <c r="I398" s="862"/>
      <c r="J398" s="862"/>
      <c r="K398" s="231">
        <f t="shared" si="87"/>
        <v>0</v>
      </c>
      <c r="L398" s="862">
        <v>176400</v>
      </c>
    </row>
    <row r="399" spans="1:12" s="229" customFormat="1" ht="105" x14ac:dyDescent="0.2">
      <c r="A399" s="225"/>
      <c r="B399" s="225" t="s">
        <v>7152</v>
      </c>
      <c r="C399" s="225" t="s">
        <v>7214</v>
      </c>
      <c r="D399" s="336" t="s">
        <v>7215</v>
      </c>
      <c r="E399" s="862">
        <v>161700</v>
      </c>
      <c r="F399" s="227"/>
      <c r="G399" s="960"/>
      <c r="H399" s="862"/>
      <c r="I399" s="862"/>
      <c r="J399" s="862"/>
      <c r="K399" s="231">
        <f t="shared" si="87"/>
        <v>0</v>
      </c>
      <c r="L399" s="862">
        <v>161700</v>
      </c>
    </row>
    <row r="400" spans="1:12" s="229" customFormat="1" ht="63" x14ac:dyDescent="0.2">
      <c r="A400" s="225"/>
      <c r="B400" s="225" t="s">
        <v>7152</v>
      </c>
      <c r="C400" s="225" t="s">
        <v>7216</v>
      </c>
      <c r="D400" s="336" t="s">
        <v>7217</v>
      </c>
      <c r="E400" s="862">
        <v>920000</v>
      </c>
      <c r="F400" s="227"/>
      <c r="G400" s="960"/>
      <c r="H400" s="862"/>
      <c r="I400" s="862"/>
      <c r="J400" s="862"/>
      <c r="K400" s="231">
        <f t="shared" si="87"/>
        <v>0</v>
      </c>
      <c r="L400" s="862">
        <v>920000</v>
      </c>
    </row>
    <row r="401" spans="1:12" s="229" customFormat="1" ht="84" x14ac:dyDescent="0.2">
      <c r="A401" s="225"/>
      <c r="B401" s="225" t="s">
        <v>7250</v>
      </c>
      <c r="C401" s="225" t="s">
        <v>7292</v>
      </c>
      <c r="D401" s="336" t="s">
        <v>7293</v>
      </c>
      <c r="E401" s="862">
        <v>191100</v>
      </c>
      <c r="F401" s="227"/>
      <c r="G401" s="960"/>
      <c r="H401" s="862"/>
      <c r="I401" s="862"/>
      <c r="J401" s="862"/>
      <c r="K401" s="231">
        <f t="shared" si="87"/>
        <v>0</v>
      </c>
      <c r="L401" s="862">
        <f t="shared" ref="L401:L464" si="89">+E401-K401</f>
        <v>191100</v>
      </c>
    </row>
    <row r="402" spans="1:12" s="229" customFormat="1" ht="84" x14ac:dyDescent="0.2">
      <c r="A402" s="225"/>
      <c r="B402" s="225" t="s">
        <v>7238</v>
      </c>
      <c r="C402" s="225" t="s">
        <v>7294</v>
      </c>
      <c r="D402" s="336" t="s">
        <v>7295</v>
      </c>
      <c r="E402" s="862">
        <v>1480000</v>
      </c>
      <c r="F402" s="227"/>
      <c r="G402" s="960"/>
      <c r="H402" s="862"/>
      <c r="I402" s="862"/>
      <c r="J402" s="862"/>
      <c r="K402" s="231">
        <f t="shared" si="87"/>
        <v>0</v>
      </c>
      <c r="L402" s="862">
        <f t="shared" si="89"/>
        <v>1480000</v>
      </c>
    </row>
    <row r="403" spans="1:12" s="229" customFormat="1" ht="84" x14ac:dyDescent="0.2">
      <c r="A403" s="225"/>
      <c r="B403" s="225" t="s">
        <v>7296</v>
      </c>
      <c r="C403" s="225" t="s">
        <v>7297</v>
      </c>
      <c r="D403" s="336" t="s">
        <v>7298</v>
      </c>
      <c r="E403" s="862">
        <v>42400</v>
      </c>
      <c r="F403" s="227"/>
      <c r="G403" s="960"/>
      <c r="H403" s="862"/>
      <c r="I403" s="862"/>
      <c r="J403" s="862"/>
      <c r="K403" s="231">
        <f t="shared" si="87"/>
        <v>0</v>
      </c>
      <c r="L403" s="862">
        <f t="shared" si="89"/>
        <v>42400</v>
      </c>
    </row>
    <row r="404" spans="1:12" s="229" customFormat="1" ht="84" x14ac:dyDescent="0.2">
      <c r="A404" s="225"/>
      <c r="B404" s="225" t="s">
        <v>7296</v>
      </c>
      <c r="C404" s="225" t="s">
        <v>7299</v>
      </c>
      <c r="D404" s="336" t="s">
        <v>7300</v>
      </c>
      <c r="E404" s="862">
        <v>103100</v>
      </c>
      <c r="F404" s="227"/>
      <c r="G404" s="960"/>
      <c r="H404" s="862"/>
      <c r="I404" s="862"/>
      <c r="J404" s="862"/>
      <c r="K404" s="231">
        <f t="shared" si="87"/>
        <v>0</v>
      </c>
      <c r="L404" s="862">
        <f t="shared" si="89"/>
        <v>103100</v>
      </c>
    </row>
    <row r="405" spans="1:12" s="229" customFormat="1" ht="105" x14ac:dyDescent="0.2">
      <c r="A405" s="225"/>
      <c r="B405" s="225" t="s">
        <v>7296</v>
      </c>
      <c r="C405" s="225" t="s">
        <v>7301</v>
      </c>
      <c r="D405" s="336" t="s">
        <v>7302</v>
      </c>
      <c r="E405" s="862">
        <v>117600</v>
      </c>
      <c r="F405" s="227"/>
      <c r="G405" s="960"/>
      <c r="H405" s="862"/>
      <c r="I405" s="862"/>
      <c r="J405" s="862"/>
      <c r="K405" s="231">
        <f t="shared" si="87"/>
        <v>0</v>
      </c>
      <c r="L405" s="862">
        <f t="shared" si="89"/>
        <v>117600</v>
      </c>
    </row>
    <row r="406" spans="1:12" s="229" customFormat="1" ht="105" x14ac:dyDescent="0.2">
      <c r="A406" s="225"/>
      <c r="B406" s="225" t="s">
        <v>7241</v>
      </c>
      <c r="C406" s="225" t="s">
        <v>7303</v>
      </c>
      <c r="D406" s="336" t="s">
        <v>7304</v>
      </c>
      <c r="E406" s="862">
        <v>955500</v>
      </c>
      <c r="F406" s="227"/>
      <c r="G406" s="960"/>
      <c r="H406" s="862"/>
      <c r="I406" s="862"/>
      <c r="J406" s="862"/>
      <c r="K406" s="231">
        <f t="shared" si="87"/>
        <v>0</v>
      </c>
      <c r="L406" s="862">
        <f t="shared" si="89"/>
        <v>955500</v>
      </c>
    </row>
    <row r="407" spans="1:12" s="229" customFormat="1" ht="84" x14ac:dyDescent="0.2">
      <c r="A407" s="225"/>
      <c r="B407" s="225" t="s">
        <v>7241</v>
      </c>
      <c r="C407" s="225" t="s">
        <v>7305</v>
      </c>
      <c r="D407" s="336" t="s">
        <v>7306</v>
      </c>
      <c r="E407" s="862">
        <v>106000</v>
      </c>
      <c r="F407" s="227"/>
      <c r="G407" s="960"/>
      <c r="H407" s="862"/>
      <c r="I407" s="862"/>
      <c r="J407" s="862"/>
      <c r="K407" s="231">
        <f t="shared" si="87"/>
        <v>0</v>
      </c>
      <c r="L407" s="862">
        <f t="shared" si="89"/>
        <v>106000</v>
      </c>
    </row>
    <row r="408" spans="1:12" s="229" customFormat="1" ht="105" x14ac:dyDescent="0.2">
      <c r="A408" s="225"/>
      <c r="B408" s="225" t="s">
        <v>7241</v>
      </c>
      <c r="C408" s="225" t="s">
        <v>7307</v>
      </c>
      <c r="D408" s="336" t="s">
        <v>7308</v>
      </c>
      <c r="E408" s="862">
        <v>117600</v>
      </c>
      <c r="F408" s="227"/>
      <c r="G408" s="960"/>
      <c r="H408" s="862"/>
      <c r="I408" s="862"/>
      <c r="J408" s="862"/>
      <c r="K408" s="231">
        <f t="shared" si="87"/>
        <v>0</v>
      </c>
      <c r="L408" s="862">
        <f t="shared" si="89"/>
        <v>117600</v>
      </c>
    </row>
    <row r="409" spans="1:12" s="229" customFormat="1" ht="105" x14ac:dyDescent="0.2">
      <c r="A409" s="225"/>
      <c r="B409" s="225" t="s">
        <v>7241</v>
      </c>
      <c r="C409" s="225" t="s">
        <v>7309</v>
      </c>
      <c r="D409" s="336" t="s">
        <v>7310</v>
      </c>
      <c r="E409" s="862">
        <v>127400</v>
      </c>
      <c r="F409" s="227"/>
      <c r="G409" s="960"/>
      <c r="H409" s="862"/>
      <c r="I409" s="862"/>
      <c r="J409" s="862"/>
      <c r="K409" s="231">
        <f t="shared" si="87"/>
        <v>0</v>
      </c>
      <c r="L409" s="862">
        <f t="shared" si="89"/>
        <v>127400</v>
      </c>
    </row>
    <row r="410" spans="1:12" s="229" customFormat="1" ht="84" x14ac:dyDescent="0.2">
      <c r="A410" s="225"/>
      <c r="B410" s="225" t="s">
        <v>7311</v>
      </c>
      <c r="C410" s="225" t="s">
        <v>7312</v>
      </c>
      <c r="D410" s="336" t="s">
        <v>7313</v>
      </c>
      <c r="E410" s="862">
        <v>602700</v>
      </c>
      <c r="F410" s="227"/>
      <c r="G410" s="960"/>
      <c r="H410" s="862"/>
      <c r="I410" s="862"/>
      <c r="J410" s="862"/>
      <c r="K410" s="231">
        <f t="shared" si="87"/>
        <v>0</v>
      </c>
      <c r="L410" s="862">
        <f t="shared" si="89"/>
        <v>602700</v>
      </c>
    </row>
    <row r="411" spans="1:12" s="229" customFormat="1" ht="105" x14ac:dyDescent="0.2">
      <c r="A411" s="225"/>
      <c r="B411" s="225" t="s">
        <v>7311</v>
      </c>
      <c r="C411" s="225" t="s">
        <v>7314</v>
      </c>
      <c r="D411" s="336" t="s">
        <v>7315</v>
      </c>
      <c r="E411" s="862">
        <v>284200</v>
      </c>
      <c r="F411" s="227"/>
      <c r="G411" s="960"/>
      <c r="H411" s="862"/>
      <c r="I411" s="862"/>
      <c r="J411" s="862"/>
      <c r="K411" s="231">
        <f t="shared" si="87"/>
        <v>0</v>
      </c>
      <c r="L411" s="862">
        <f t="shared" si="89"/>
        <v>284200</v>
      </c>
    </row>
    <row r="412" spans="1:12" s="229" customFormat="1" ht="84" x14ac:dyDescent="0.2">
      <c r="A412" s="225"/>
      <c r="B412" s="225" t="s">
        <v>7311</v>
      </c>
      <c r="C412" s="225" t="s">
        <v>7316</v>
      </c>
      <c r="D412" s="336" t="s">
        <v>7317</v>
      </c>
      <c r="E412" s="862">
        <v>416500</v>
      </c>
      <c r="F412" s="227"/>
      <c r="G412" s="960"/>
      <c r="H412" s="862"/>
      <c r="I412" s="862"/>
      <c r="J412" s="862"/>
      <c r="K412" s="231">
        <f t="shared" si="87"/>
        <v>0</v>
      </c>
      <c r="L412" s="862">
        <f t="shared" si="89"/>
        <v>416500</v>
      </c>
    </row>
    <row r="413" spans="1:12" s="229" customFormat="1" ht="105" x14ac:dyDescent="0.2">
      <c r="A413" s="225"/>
      <c r="B413" s="225" t="s">
        <v>7311</v>
      </c>
      <c r="C413" s="225" t="s">
        <v>7318</v>
      </c>
      <c r="D413" s="336" t="s">
        <v>7319</v>
      </c>
      <c r="E413" s="862">
        <v>137200</v>
      </c>
      <c r="F413" s="227"/>
      <c r="G413" s="960"/>
      <c r="H413" s="862"/>
      <c r="I413" s="862"/>
      <c r="J413" s="862"/>
      <c r="K413" s="231">
        <f t="shared" si="87"/>
        <v>0</v>
      </c>
      <c r="L413" s="862">
        <f t="shared" si="89"/>
        <v>137200</v>
      </c>
    </row>
    <row r="414" spans="1:12" s="229" customFormat="1" ht="126" x14ac:dyDescent="0.2">
      <c r="A414" s="225"/>
      <c r="B414" s="225" t="s">
        <v>7311</v>
      </c>
      <c r="C414" s="225" t="s">
        <v>7320</v>
      </c>
      <c r="D414" s="336" t="s">
        <v>7321</v>
      </c>
      <c r="E414" s="862">
        <v>142100</v>
      </c>
      <c r="F414" s="227"/>
      <c r="G414" s="960"/>
      <c r="H414" s="862"/>
      <c r="I414" s="862"/>
      <c r="J414" s="862"/>
      <c r="K414" s="231">
        <f t="shared" si="87"/>
        <v>0</v>
      </c>
      <c r="L414" s="862">
        <f t="shared" si="89"/>
        <v>142100</v>
      </c>
    </row>
    <row r="415" spans="1:12" s="229" customFormat="1" ht="105" x14ac:dyDescent="0.2">
      <c r="A415" s="225"/>
      <c r="B415" s="225" t="s">
        <v>7311</v>
      </c>
      <c r="C415" s="225" t="s">
        <v>7322</v>
      </c>
      <c r="D415" s="336" t="s">
        <v>7323</v>
      </c>
      <c r="E415" s="862">
        <v>93100</v>
      </c>
      <c r="F415" s="227"/>
      <c r="G415" s="960"/>
      <c r="H415" s="862"/>
      <c r="I415" s="862"/>
      <c r="J415" s="862"/>
      <c r="K415" s="231">
        <f t="shared" si="87"/>
        <v>0</v>
      </c>
      <c r="L415" s="862">
        <f t="shared" si="89"/>
        <v>93100</v>
      </c>
    </row>
    <row r="416" spans="1:12" s="229" customFormat="1" ht="105" x14ac:dyDescent="0.2">
      <c r="A416" s="225"/>
      <c r="B416" s="225" t="s">
        <v>7311</v>
      </c>
      <c r="C416" s="225" t="s">
        <v>7324</v>
      </c>
      <c r="D416" s="336" t="s">
        <v>7325</v>
      </c>
      <c r="E416" s="862">
        <v>63700</v>
      </c>
      <c r="F416" s="227"/>
      <c r="G416" s="960"/>
      <c r="H416" s="862"/>
      <c r="I416" s="862"/>
      <c r="J416" s="862"/>
      <c r="K416" s="231">
        <f t="shared" si="87"/>
        <v>0</v>
      </c>
      <c r="L416" s="862">
        <f t="shared" si="89"/>
        <v>63700</v>
      </c>
    </row>
    <row r="417" spans="1:12" s="229" customFormat="1" ht="84" x14ac:dyDescent="0.2">
      <c r="A417" s="225"/>
      <c r="B417" s="225" t="s">
        <v>7340</v>
      </c>
      <c r="C417" s="225" t="s">
        <v>7412</v>
      </c>
      <c r="D417" s="336" t="s">
        <v>7413</v>
      </c>
      <c r="E417" s="862">
        <v>147000</v>
      </c>
      <c r="F417" s="227"/>
      <c r="G417" s="960"/>
      <c r="H417" s="862"/>
      <c r="I417" s="862"/>
      <c r="J417" s="231"/>
      <c r="K417" s="231">
        <f t="shared" si="87"/>
        <v>0</v>
      </c>
      <c r="L417" s="862">
        <f t="shared" si="89"/>
        <v>147000</v>
      </c>
    </row>
    <row r="418" spans="1:12" s="229" customFormat="1" ht="105" x14ac:dyDescent="0.2">
      <c r="A418" s="225"/>
      <c r="B418" s="225" t="s">
        <v>7340</v>
      </c>
      <c r="C418" s="225" t="s">
        <v>7414</v>
      </c>
      <c r="D418" s="336" t="s">
        <v>7415</v>
      </c>
      <c r="E418" s="862">
        <v>543900</v>
      </c>
      <c r="F418" s="227"/>
      <c r="G418" s="960"/>
      <c r="H418" s="862"/>
      <c r="I418" s="862"/>
      <c r="J418" s="231"/>
      <c r="K418" s="231">
        <f t="shared" si="87"/>
        <v>0</v>
      </c>
      <c r="L418" s="862">
        <f t="shared" si="89"/>
        <v>543900</v>
      </c>
    </row>
    <row r="419" spans="1:12" s="229" customFormat="1" ht="84" x14ac:dyDescent="0.2">
      <c r="A419" s="225"/>
      <c r="B419" s="225" t="s">
        <v>7340</v>
      </c>
      <c r="C419" s="225" t="s">
        <v>7416</v>
      </c>
      <c r="D419" s="336" t="s">
        <v>7417</v>
      </c>
      <c r="E419" s="862">
        <v>186200</v>
      </c>
      <c r="F419" s="227"/>
      <c r="G419" s="960"/>
      <c r="H419" s="862"/>
      <c r="I419" s="862"/>
      <c r="J419" s="231"/>
      <c r="K419" s="231">
        <f t="shared" si="87"/>
        <v>0</v>
      </c>
      <c r="L419" s="862">
        <f t="shared" si="89"/>
        <v>186200</v>
      </c>
    </row>
    <row r="420" spans="1:12" s="229" customFormat="1" ht="105" x14ac:dyDescent="0.2">
      <c r="A420" s="225"/>
      <c r="B420" s="225" t="s">
        <v>7340</v>
      </c>
      <c r="C420" s="225" t="s">
        <v>7418</v>
      </c>
      <c r="D420" s="336" t="s">
        <v>7419</v>
      </c>
      <c r="E420" s="862">
        <v>249900</v>
      </c>
      <c r="F420" s="227"/>
      <c r="G420" s="960"/>
      <c r="H420" s="862"/>
      <c r="I420" s="862"/>
      <c r="J420" s="231"/>
      <c r="K420" s="231">
        <f t="shared" si="87"/>
        <v>0</v>
      </c>
      <c r="L420" s="862">
        <f t="shared" si="89"/>
        <v>249900</v>
      </c>
    </row>
    <row r="421" spans="1:12" s="229" customFormat="1" ht="105" x14ac:dyDescent="0.2">
      <c r="A421" s="225"/>
      <c r="B421" s="225" t="s">
        <v>7340</v>
      </c>
      <c r="C421" s="225" t="s">
        <v>7420</v>
      </c>
      <c r="D421" s="336" t="s">
        <v>7421</v>
      </c>
      <c r="E421" s="862">
        <v>93100</v>
      </c>
      <c r="F421" s="227"/>
      <c r="G421" s="960"/>
      <c r="H421" s="862"/>
      <c r="I421" s="862"/>
      <c r="J421" s="231"/>
      <c r="K421" s="231">
        <f t="shared" si="87"/>
        <v>0</v>
      </c>
      <c r="L421" s="862">
        <f t="shared" si="89"/>
        <v>93100</v>
      </c>
    </row>
    <row r="422" spans="1:12" s="229" customFormat="1" ht="105" x14ac:dyDescent="0.2">
      <c r="A422" s="225"/>
      <c r="B422" s="225" t="s">
        <v>7340</v>
      </c>
      <c r="C422" s="225" t="s">
        <v>7422</v>
      </c>
      <c r="D422" s="336" t="s">
        <v>7423</v>
      </c>
      <c r="E422" s="862">
        <v>78400</v>
      </c>
      <c r="F422" s="227"/>
      <c r="G422" s="960"/>
      <c r="H422" s="862"/>
      <c r="I422" s="862"/>
      <c r="J422" s="231"/>
      <c r="K422" s="231">
        <f t="shared" si="87"/>
        <v>0</v>
      </c>
      <c r="L422" s="862">
        <f t="shared" si="89"/>
        <v>78400</v>
      </c>
    </row>
    <row r="423" spans="1:12" s="229" customFormat="1" ht="63" x14ac:dyDescent="0.2">
      <c r="A423" s="225"/>
      <c r="B423" s="225" t="s">
        <v>7340</v>
      </c>
      <c r="C423" s="225" t="s">
        <v>7424</v>
      </c>
      <c r="D423" s="336" t="s">
        <v>7425</v>
      </c>
      <c r="E423" s="862">
        <v>680000</v>
      </c>
      <c r="F423" s="227"/>
      <c r="G423" s="960"/>
      <c r="H423" s="862"/>
      <c r="I423" s="862"/>
      <c r="J423" s="231"/>
      <c r="K423" s="231">
        <f t="shared" si="87"/>
        <v>0</v>
      </c>
      <c r="L423" s="862">
        <f t="shared" si="89"/>
        <v>680000</v>
      </c>
    </row>
    <row r="424" spans="1:12" s="229" customFormat="1" ht="126" x14ac:dyDescent="0.2">
      <c r="A424" s="225"/>
      <c r="B424" s="225" t="s">
        <v>7340</v>
      </c>
      <c r="C424" s="225" t="s">
        <v>7426</v>
      </c>
      <c r="D424" s="336" t="s">
        <v>7427</v>
      </c>
      <c r="E424" s="862">
        <v>1367100</v>
      </c>
      <c r="F424" s="227"/>
      <c r="G424" s="960"/>
      <c r="H424" s="862"/>
      <c r="I424" s="862"/>
      <c r="J424" s="231"/>
      <c r="K424" s="231">
        <f t="shared" si="87"/>
        <v>0</v>
      </c>
      <c r="L424" s="862">
        <f t="shared" si="89"/>
        <v>1367100</v>
      </c>
    </row>
    <row r="425" spans="1:12" s="229" customFormat="1" ht="84" x14ac:dyDescent="0.2">
      <c r="A425" s="225"/>
      <c r="B425" s="225" t="s">
        <v>7334</v>
      </c>
      <c r="C425" s="225" t="s">
        <v>7428</v>
      </c>
      <c r="D425" s="336" t="s">
        <v>7429</v>
      </c>
      <c r="E425" s="862">
        <v>333200</v>
      </c>
      <c r="F425" s="227"/>
      <c r="G425" s="960"/>
      <c r="H425" s="862"/>
      <c r="I425" s="862"/>
      <c r="J425" s="231"/>
      <c r="K425" s="231">
        <f t="shared" si="87"/>
        <v>0</v>
      </c>
      <c r="L425" s="862">
        <f t="shared" si="89"/>
        <v>333200</v>
      </c>
    </row>
    <row r="426" spans="1:12" s="229" customFormat="1" ht="84" x14ac:dyDescent="0.2">
      <c r="A426" s="225"/>
      <c r="B426" s="225" t="s">
        <v>7334</v>
      </c>
      <c r="C426" s="225" t="s">
        <v>7430</v>
      </c>
      <c r="D426" s="336" t="s">
        <v>7431</v>
      </c>
      <c r="E426" s="862">
        <v>190000</v>
      </c>
      <c r="F426" s="227"/>
      <c r="G426" s="960"/>
      <c r="H426" s="862"/>
      <c r="I426" s="862"/>
      <c r="J426" s="231"/>
      <c r="K426" s="231">
        <f t="shared" si="87"/>
        <v>0</v>
      </c>
      <c r="L426" s="862">
        <f t="shared" si="89"/>
        <v>190000</v>
      </c>
    </row>
    <row r="427" spans="1:12" s="229" customFormat="1" ht="105" x14ac:dyDescent="0.2">
      <c r="A427" s="225"/>
      <c r="B427" s="225" t="s">
        <v>7334</v>
      </c>
      <c r="C427" s="225" t="s">
        <v>7432</v>
      </c>
      <c r="D427" s="336" t="s">
        <v>7433</v>
      </c>
      <c r="E427" s="862">
        <v>592900</v>
      </c>
      <c r="F427" s="227"/>
      <c r="G427" s="960"/>
      <c r="H427" s="862"/>
      <c r="I427" s="862"/>
      <c r="J427" s="231"/>
      <c r="K427" s="231">
        <f t="shared" si="87"/>
        <v>0</v>
      </c>
      <c r="L427" s="862">
        <f t="shared" si="89"/>
        <v>592900</v>
      </c>
    </row>
    <row r="428" spans="1:12" s="229" customFormat="1" ht="105" x14ac:dyDescent="0.2">
      <c r="A428" s="225"/>
      <c r="B428" s="225" t="s">
        <v>7334</v>
      </c>
      <c r="C428" s="225" t="s">
        <v>7434</v>
      </c>
      <c r="D428" s="336" t="s">
        <v>7435</v>
      </c>
      <c r="E428" s="862">
        <v>161700</v>
      </c>
      <c r="F428" s="227"/>
      <c r="G428" s="960"/>
      <c r="H428" s="862"/>
      <c r="I428" s="862"/>
      <c r="J428" s="231"/>
      <c r="K428" s="231">
        <f t="shared" si="87"/>
        <v>0</v>
      </c>
      <c r="L428" s="862">
        <f t="shared" si="89"/>
        <v>161700</v>
      </c>
    </row>
    <row r="429" spans="1:12" s="229" customFormat="1" ht="168" x14ac:dyDescent="0.2">
      <c r="A429" s="225"/>
      <c r="B429" s="225" t="s">
        <v>7334</v>
      </c>
      <c r="C429" s="225" t="s">
        <v>7436</v>
      </c>
      <c r="D429" s="336" t="s">
        <v>7437</v>
      </c>
      <c r="E429" s="862">
        <v>1291500</v>
      </c>
      <c r="F429" s="227"/>
      <c r="G429" s="960"/>
      <c r="H429" s="862"/>
      <c r="I429" s="862"/>
      <c r="J429" s="231"/>
      <c r="K429" s="231">
        <f t="shared" si="87"/>
        <v>0</v>
      </c>
      <c r="L429" s="862">
        <f t="shared" si="89"/>
        <v>1291500</v>
      </c>
    </row>
    <row r="430" spans="1:12" s="229" customFormat="1" ht="126" x14ac:dyDescent="0.2">
      <c r="A430" s="225"/>
      <c r="B430" s="225" t="s">
        <v>7376</v>
      </c>
      <c r="C430" s="225" t="s">
        <v>7438</v>
      </c>
      <c r="D430" s="336" t="s">
        <v>7439</v>
      </c>
      <c r="E430" s="862">
        <v>1790000</v>
      </c>
      <c r="F430" s="227"/>
      <c r="G430" s="960"/>
      <c r="H430" s="862"/>
      <c r="I430" s="862"/>
      <c r="J430" s="231"/>
      <c r="K430" s="231">
        <f t="shared" si="87"/>
        <v>0</v>
      </c>
      <c r="L430" s="862">
        <f t="shared" si="89"/>
        <v>1790000</v>
      </c>
    </row>
    <row r="431" spans="1:12" s="229" customFormat="1" ht="168" x14ac:dyDescent="0.2">
      <c r="A431" s="225"/>
      <c r="B431" s="225" t="s">
        <v>7376</v>
      </c>
      <c r="C431" s="225" t="s">
        <v>7440</v>
      </c>
      <c r="D431" s="336" t="s">
        <v>7441</v>
      </c>
      <c r="E431" s="862">
        <v>1386700</v>
      </c>
      <c r="F431" s="227"/>
      <c r="G431" s="960"/>
      <c r="H431" s="862"/>
      <c r="I431" s="862"/>
      <c r="J431" s="231"/>
      <c r="K431" s="231">
        <f t="shared" si="87"/>
        <v>0</v>
      </c>
      <c r="L431" s="862">
        <f t="shared" si="89"/>
        <v>1386700</v>
      </c>
    </row>
    <row r="432" spans="1:12" s="229" customFormat="1" ht="126" x14ac:dyDescent="0.2">
      <c r="A432" s="225"/>
      <c r="B432" s="225" t="s">
        <v>7376</v>
      </c>
      <c r="C432" s="225" t="s">
        <v>7442</v>
      </c>
      <c r="D432" s="336" t="s">
        <v>7443</v>
      </c>
      <c r="E432" s="862">
        <v>1720000</v>
      </c>
      <c r="F432" s="227"/>
      <c r="G432" s="960"/>
      <c r="H432" s="862"/>
      <c r="I432" s="862"/>
      <c r="J432" s="231"/>
      <c r="K432" s="231">
        <f t="shared" si="87"/>
        <v>0</v>
      </c>
      <c r="L432" s="862">
        <f t="shared" si="89"/>
        <v>1720000</v>
      </c>
    </row>
    <row r="433" spans="1:12" s="229" customFormat="1" ht="105" x14ac:dyDescent="0.2">
      <c r="A433" s="225"/>
      <c r="B433" s="225" t="s">
        <v>7376</v>
      </c>
      <c r="C433" s="225" t="s">
        <v>7444</v>
      </c>
      <c r="D433" s="336" t="s">
        <v>7445</v>
      </c>
      <c r="E433" s="862">
        <v>147000</v>
      </c>
      <c r="F433" s="227"/>
      <c r="G433" s="960"/>
      <c r="H433" s="862"/>
      <c r="I433" s="862"/>
      <c r="J433" s="231"/>
      <c r="K433" s="231">
        <f t="shared" ref="K433:K484" si="90">SUM(H433+I433+J433)</f>
        <v>0</v>
      </c>
      <c r="L433" s="862">
        <f t="shared" si="89"/>
        <v>147000</v>
      </c>
    </row>
    <row r="434" spans="1:12" s="229" customFormat="1" ht="84" x14ac:dyDescent="0.2">
      <c r="A434" s="225"/>
      <c r="B434" s="225" t="s">
        <v>7376</v>
      </c>
      <c r="C434" s="225" t="s">
        <v>7446</v>
      </c>
      <c r="D434" s="336" t="s">
        <v>7447</v>
      </c>
      <c r="E434" s="862">
        <v>159000</v>
      </c>
      <c r="F434" s="227"/>
      <c r="G434" s="960"/>
      <c r="H434" s="862"/>
      <c r="I434" s="862"/>
      <c r="J434" s="231"/>
      <c r="K434" s="231">
        <f t="shared" si="90"/>
        <v>0</v>
      </c>
      <c r="L434" s="862">
        <f t="shared" si="89"/>
        <v>159000</v>
      </c>
    </row>
    <row r="435" spans="1:12" s="229" customFormat="1" ht="105" x14ac:dyDescent="0.2">
      <c r="A435" s="225"/>
      <c r="B435" s="225" t="s">
        <v>7373</v>
      </c>
      <c r="C435" s="225" t="s">
        <v>7448</v>
      </c>
      <c r="D435" s="336" t="s">
        <v>7449</v>
      </c>
      <c r="E435" s="862">
        <v>392000</v>
      </c>
      <c r="F435" s="227"/>
      <c r="G435" s="960"/>
      <c r="H435" s="862"/>
      <c r="I435" s="862"/>
      <c r="J435" s="231"/>
      <c r="K435" s="231">
        <f t="shared" si="90"/>
        <v>0</v>
      </c>
      <c r="L435" s="862">
        <f t="shared" si="89"/>
        <v>392000</v>
      </c>
    </row>
    <row r="436" spans="1:12" s="229" customFormat="1" ht="84" x14ac:dyDescent="0.2">
      <c r="A436" s="225"/>
      <c r="B436" s="225" t="s">
        <v>7373</v>
      </c>
      <c r="C436" s="225" t="s">
        <v>7450</v>
      </c>
      <c r="D436" s="336" t="s">
        <v>7451</v>
      </c>
      <c r="E436" s="862">
        <v>254800</v>
      </c>
      <c r="F436" s="227"/>
      <c r="G436" s="960"/>
      <c r="H436" s="862"/>
      <c r="I436" s="862"/>
      <c r="J436" s="231"/>
      <c r="K436" s="231">
        <f t="shared" si="90"/>
        <v>0</v>
      </c>
      <c r="L436" s="862">
        <f t="shared" si="89"/>
        <v>254800</v>
      </c>
    </row>
    <row r="437" spans="1:12" s="229" customFormat="1" ht="84" x14ac:dyDescent="0.2">
      <c r="A437" s="225"/>
      <c r="B437" s="225" t="s">
        <v>7373</v>
      </c>
      <c r="C437" s="225" t="s">
        <v>7452</v>
      </c>
      <c r="D437" s="336" t="s">
        <v>7453</v>
      </c>
      <c r="E437" s="862">
        <v>93100</v>
      </c>
      <c r="F437" s="227"/>
      <c r="G437" s="960"/>
      <c r="H437" s="862"/>
      <c r="I437" s="862"/>
      <c r="J437" s="231"/>
      <c r="K437" s="231">
        <f t="shared" si="90"/>
        <v>0</v>
      </c>
      <c r="L437" s="862">
        <f t="shared" si="89"/>
        <v>93100</v>
      </c>
    </row>
    <row r="438" spans="1:12" s="229" customFormat="1" ht="63" x14ac:dyDescent="0.2">
      <c r="A438" s="225"/>
      <c r="B438" s="225" t="s">
        <v>7373</v>
      </c>
      <c r="C438" s="225" t="s">
        <v>7454</v>
      </c>
      <c r="D438" s="336" t="s">
        <v>7455</v>
      </c>
      <c r="E438" s="862">
        <v>55000</v>
      </c>
      <c r="F438" s="227"/>
      <c r="G438" s="960"/>
      <c r="H438" s="862"/>
      <c r="I438" s="862"/>
      <c r="J438" s="231"/>
      <c r="K438" s="231">
        <f t="shared" si="90"/>
        <v>0</v>
      </c>
      <c r="L438" s="862">
        <f t="shared" si="89"/>
        <v>55000</v>
      </c>
    </row>
    <row r="439" spans="1:12" s="229" customFormat="1" ht="126" x14ac:dyDescent="0.2">
      <c r="A439" s="225"/>
      <c r="B439" s="225" t="s">
        <v>7345</v>
      </c>
      <c r="C439" s="225" t="s">
        <v>7456</v>
      </c>
      <c r="D439" s="336" t="s">
        <v>7457</v>
      </c>
      <c r="E439" s="862">
        <v>1440600</v>
      </c>
      <c r="F439" s="227"/>
      <c r="G439" s="960"/>
      <c r="H439" s="862"/>
      <c r="I439" s="862"/>
      <c r="J439" s="231"/>
      <c r="K439" s="231">
        <f t="shared" si="90"/>
        <v>0</v>
      </c>
      <c r="L439" s="862">
        <f t="shared" si="89"/>
        <v>1440600</v>
      </c>
    </row>
    <row r="440" spans="1:12" s="229" customFormat="1" ht="105" x14ac:dyDescent="0.2">
      <c r="A440" s="225"/>
      <c r="B440" s="225" t="s">
        <v>7345</v>
      </c>
      <c r="C440" s="225" t="s">
        <v>7458</v>
      </c>
      <c r="D440" s="336" t="s">
        <v>7459</v>
      </c>
      <c r="E440" s="862">
        <v>328300</v>
      </c>
      <c r="F440" s="227"/>
      <c r="G440" s="960"/>
      <c r="H440" s="862"/>
      <c r="I440" s="862"/>
      <c r="J440" s="231"/>
      <c r="K440" s="231">
        <f t="shared" si="90"/>
        <v>0</v>
      </c>
      <c r="L440" s="862">
        <f t="shared" si="89"/>
        <v>328300</v>
      </c>
    </row>
    <row r="441" spans="1:12" s="229" customFormat="1" ht="84" x14ac:dyDescent="0.2">
      <c r="A441" s="225"/>
      <c r="B441" s="225" t="s">
        <v>7345</v>
      </c>
      <c r="C441" s="225" t="s">
        <v>7460</v>
      </c>
      <c r="D441" s="336" t="s">
        <v>7461</v>
      </c>
      <c r="E441" s="862">
        <v>112700</v>
      </c>
      <c r="F441" s="227"/>
      <c r="G441" s="960"/>
      <c r="H441" s="862"/>
      <c r="I441" s="862"/>
      <c r="J441" s="231"/>
      <c r="K441" s="231">
        <f t="shared" si="90"/>
        <v>0</v>
      </c>
      <c r="L441" s="862">
        <f t="shared" si="89"/>
        <v>112700</v>
      </c>
    </row>
    <row r="442" spans="1:12" s="229" customFormat="1" ht="84" x14ac:dyDescent="0.2">
      <c r="A442" s="225"/>
      <c r="B442" s="225" t="s">
        <v>7345</v>
      </c>
      <c r="C442" s="225" t="s">
        <v>7462</v>
      </c>
      <c r="D442" s="336" t="s">
        <v>7463</v>
      </c>
      <c r="E442" s="862">
        <v>151900</v>
      </c>
      <c r="F442" s="227"/>
      <c r="G442" s="960"/>
      <c r="H442" s="862"/>
      <c r="I442" s="862"/>
      <c r="J442" s="231"/>
      <c r="K442" s="231">
        <f t="shared" si="90"/>
        <v>0</v>
      </c>
      <c r="L442" s="862">
        <f t="shared" si="89"/>
        <v>151900</v>
      </c>
    </row>
    <row r="443" spans="1:12" s="229" customFormat="1" ht="126" x14ac:dyDescent="0.2">
      <c r="A443" s="225"/>
      <c r="B443" s="225" t="s">
        <v>7345</v>
      </c>
      <c r="C443" s="225" t="s">
        <v>7464</v>
      </c>
      <c r="D443" s="336" t="s">
        <v>7465</v>
      </c>
      <c r="E443" s="862">
        <v>1229900</v>
      </c>
      <c r="F443" s="227"/>
      <c r="G443" s="960"/>
      <c r="H443" s="862"/>
      <c r="I443" s="862"/>
      <c r="J443" s="231"/>
      <c r="K443" s="231">
        <f t="shared" si="90"/>
        <v>0</v>
      </c>
      <c r="L443" s="862">
        <f t="shared" si="89"/>
        <v>1229900</v>
      </c>
    </row>
    <row r="444" spans="1:12" s="229" customFormat="1" ht="147" x14ac:dyDescent="0.2">
      <c r="A444" s="225"/>
      <c r="B444" s="225" t="s">
        <v>7360</v>
      </c>
      <c r="C444" s="225" t="s">
        <v>7466</v>
      </c>
      <c r="D444" s="336" t="s">
        <v>7467</v>
      </c>
      <c r="E444" s="862">
        <v>490000</v>
      </c>
      <c r="F444" s="227"/>
      <c r="G444" s="960"/>
      <c r="H444" s="862"/>
      <c r="I444" s="862"/>
      <c r="J444" s="231"/>
      <c r="K444" s="231">
        <f t="shared" si="90"/>
        <v>0</v>
      </c>
      <c r="L444" s="862">
        <f t="shared" si="89"/>
        <v>490000</v>
      </c>
    </row>
    <row r="445" spans="1:12" s="229" customFormat="1" ht="84" x14ac:dyDescent="0.2">
      <c r="A445" s="225"/>
      <c r="B445" s="225" t="s">
        <v>7360</v>
      </c>
      <c r="C445" s="225" t="s">
        <v>7468</v>
      </c>
      <c r="D445" s="336" t="s">
        <v>7469</v>
      </c>
      <c r="E445" s="862">
        <v>308700</v>
      </c>
      <c r="F445" s="227"/>
      <c r="G445" s="960"/>
      <c r="H445" s="862"/>
      <c r="I445" s="862"/>
      <c r="J445" s="231"/>
      <c r="K445" s="231">
        <f t="shared" si="90"/>
        <v>0</v>
      </c>
      <c r="L445" s="862">
        <f t="shared" si="89"/>
        <v>308700</v>
      </c>
    </row>
    <row r="446" spans="1:12" s="229" customFormat="1" ht="84" x14ac:dyDescent="0.2">
      <c r="A446" s="225"/>
      <c r="B446" s="225" t="s">
        <v>7360</v>
      </c>
      <c r="C446" s="225" t="s">
        <v>7470</v>
      </c>
      <c r="D446" s="336" t="s">
        <v>7471</v>
      </c>
      <c r="E446" s="862">
        <v>127200</v>
      </c>
      <c r="F446" s="227"/>
      <c r="G446" s="960"/>
      <c r="H446" s="862"/>
      <c r="I446" s="862"/>
      <c r="J446" s="231"/>
      <c r="K446" s="231">
        <f t="shared" si="90"/>
        <v>0</v>
      </c>
      <c r="L446" s="862">
        <f t="shared" si="89"/>
        <v>127200</v>
      </c>
    </row>
    <row r="447" spans="1:12" s="229" customFormat="1" ht="63" x14ac:dyDescent="0.2">
      <c r="A447" s="225"/>
      <c r="B447" s="225" t="s">
        <v>7360</v>
      </c>
      <c r="C447" s="225" t="s">
        <v>7472</v>
      </c>
      <c r="D447" s="336" t="s">
        <v>7473</v>
      </c>
      <c r="E447" s="862">
        <v>40000</v>
      </c>
      <c r="F447" s="227"/>
      <c r="G447" s="960"/>
      <c r="H447" s="862"/>
      <c r="I447" s="862"/>
      <c r="J447" s="231"/>
      <c r="K447" s="231">
        <f t="shared" si="90"/>
        <v>0</v>
      </c>
      <c r="L447" s="862">
        <f t="shared" si="89"/>
        <v>40000</v>
      </c>
    </row>
    <row r="448" spans="1:12" s="229" customFormat="1" ht="147" x14ac:dyDescent="0.2">
      <c r="A448" s="225"/>
      <c r="B448" s="225" t="s">
        <v>7537</v>
      </c>
      <c r="C448" s="225" t="s">
        <v>7538</v>
      </c>
      <c r="D448" s="336" t="s">
        <v>7539</v>
      </c>
      <c r="E448" s="862">
        <v>862400</v>
      </c>
      <c r="F448" s="227"/>
      <c r="G448" s="960"/>
      <c r="H448" s="862"/>
      <c r="I448" s="862"/>
      <c r="J448" s="231"/>
      <c r="K448" s="231">
        <f t="shared" si="90"/>
        <v>0</v>
      </c>
      <c r="L448" s="862">
        <f t="shared" si="89"/>
        <v>862400</v>
      </c>
    </row>
    <row r="449" spans="1:12" s="229" customFormat="1" ht="147" x14ac:dyDescent="0.2">
      <c r="A449" s="225"/>
      <c r="B449" s="225" t="s">
        <v>7537</v>
      </c>
      <c r="C449" s="225" t="s">
        <v>7540</v>
      </c>
      <c r="D449" s="336" t="s">
        <v>7541</v>
      </c>
      <c r="E449" s="862">
        <v>759500</v>
      </c>
      <c r="F449" s="227"/>
      <c r="G449" s="960"/>
      <c r="H449" s="862"/>
      <c r="I449" s="862"/>
      <c r="J449" s="231"/>
      <c r="K449" s="231">
        <f t="shared" si="90"/>
        <v>0</v>
      </c>
      <c r="L449" s="862">
        <f t="shared" si="89"/>
        <v>759500</v>
      </c>
    </row>
    <row r="450" spans="1:12" s="229" customFormat="1" ht="105" x14ac:dyDescent="0.2">
      <c r="A450" s="225"/>
      <c r="B450" s="225" t="s">
        <v>7537</v>
      </c>
      <c r="C450" s="225" t="s">
        <v>7542</v>
      </c>
      <c r="D450" s="336" t="s">
        <v>7543</v>
      </c>
      <c r="E450" s="862">
        <v>347900</v>
      </c>
      <c r="F450" s="227"/>
      <c r="G450" s="960"/>
      <c r="H450" s="862"/>
      <c r="I450" s="862"/>
      <c r="J450" s="231"/>
      <c r="K450" s="231">
        <f t="shared" si="90"/>
        <v>0</v>
      </c>
      <c r="L450" s="862">
        <f t="shared" si="89"/>
        <v>347900</v>
      </c>
    </row>
    <row r="451" spans="1:12" s="229" customFormat="1" ht="105" x14ac:dyDescent="0.2">
      <c r="A451" s="225"/>
      <c r="B451" s="225" t="s">
        <v>7537</v>
      </c>
      <c r="C451" s="225" t="s">
        <v>7544</v>
      </c>
      <c r="D451" s="336" t="s">
        <v>7545</v>
      </c>
      <c r="E451" s="862">
        <v>142100</v>
      </c>
      <c r="F451" s="227"/>
      <c r="G451" s="960"/>
      <c r="H451" s="862"/>
      <c r="I451" s="862"/>
      <c r="J451" s="231"/>
      <c r="K451" s="231">
        <f t="shared" si="90"/>
        <v>0</v>
      </c>
      <c r="L451" s="862">
        <f t="shared" si="89"/>
        <v>142100</v>
      </c>
    </row>
    <row r="452" spans="1:12" s="229" customFormat="1" ht="126" x14ac:dyDescent="0.2">
      <c r="A452" s="225"/>
      <c r="B452" s="225" t="s">
        <v>7478</v>
      </c>
      <c r="C452" s="225" t="s">
        <v>7546</v>
      </c>
      <c r="D452" s="336" t="s">
        <v>7547</v>
      </c>
      <c r="E452" s="862">
        <v>700700</v>
      </c>
      <c r="F452" s="227"/>
      <c r="G452" s="960"/>
      <c r="H452" s="862"/>
      <c r="I452" s="862"/>
      <c r="J452" s="231"/>
      <c r="K452" s="231">
        <f t="shared" si="90"/>
        <v>0</v>
      </c>
      <c r="L452" s="862">
        <f t="shared" si="89"/>
        <v>700700</v>
      </c>
    </row>
    <row r="453" spans="1:12" s="229" customFormat="1" ht="84" x14ac:dyDescent="0.2">
      <c r="A453" s="225"/>
      <c r="B453" s="225" t="s">
        <v>7478</v>
      </c>
      <c r="C453" s="225" t="s">
        <v>7548</v>
      </c>
      <c r="D453" s="336" t="s">
        <v>7549</v>
      </c>
      <c r="E453" s="862">
        <v>78400</v>
      </c>
      <c r="F453" s="227"/>
      <c r="G453" s="960"/>
      <c r="H453" s="862"/>
      <c r="I453" s="862"/>
      <c r="J453" s="231"/>
      <c r="K453" s="231">
        <f t="shared" si="90"/>
        <v>0</v>
      </c>
      <c r="L453" s="862">
        <f t="shared" si="89"/>
        <v>78400</v>
      </c>
    </row>
    <row r="454" spans="1:12" s="229" customFormat="1" ht="84" x14ac:dyDescent="0.2">
      <c r="A454" s="225"/>
      <c r="B454" s="225" t="s">
        <v>7478</v>
      </c>
      <c r="C454" s="225" t="s">
        <v>7550</v>
      </c>
      <c r="D454" s="336" t="s">
        <v>7551</v>
      </c>
      <c r="E454" s="862">
        <v>132500</v>
      </c>
      <c r="F454" s="227"/>
      <c r="G454" s="960"/>
      <c r="H454" s="862"/>
      <c r="I454" s="862"/>
      <c r="J454" s="231"/>
      <c r="K454" s="231">
        <f t="shared" si="90"/>
        <v>0</v>
      </c>
      <c r="L454" s="862">
        <f t="shared" si="89"/>
        <v>132500</v>
      </c>
    </row>
    <row r="455" spans="1:12" s="229" customFormat="1" ht="42" x14ac:dyDescent="0.2">
      <c r="A455" s="225"/>
      <c r="B455" s="225" t="s">
        <v>7478</v>
      </c>
      <c r="C455" s="225" t="s">
        <v>7552</v>
      </c>
      <c r="D455" s="336" t="s">
        <v>7553</v>
      </c>
      <c r="E455" s="862">
        <v>20000</v>
      </c>
      <c r="F455" s="227"/>
      <c r="G455" s="960"/>
      <c r="H455" s="862"/>
      <c r="I455" s="862"/>
      <c r="J455" s="231"/>
      <c r="K455" s="231">
        <f t="shared" si="90"/>
        <v>0</v>
      </c>
      <c r="L455" s="862">
        <f t="shared" si="89"/>
        <v>20000</v>
      </c>
    </row>
    <row r="456" spans="1:12" s="229" customFormat="1" ht="105" x14ac:dyDescent="0.2">
      <c r="A456" s="225"/>
      <c r="B456" s="225" t="s">
        <v>7554</v>
      </c>
      <c r="C456" s="225" t="s">
        <v>7555</v>
      </c>
      <c r="D456" s="336" t="s">
        <v>7556</v>
      </c>
      <c r="E456" s="862">
        <v>1760000</v>
      </c>
      <c r="F456" s="227"/>
      <c r="G456" s="960"/>
      <c r="H456" s="862"/>
      <c r="I456" s="862"/>
      <c r="J456" s="231"/>
      <c r="K456" s="231">
        <f t="shared" si="90"/>
        <v>0</v>
      </c>
      <c r="L456" s="862">
        <f t="shared" si="89"/>
        <v>1760000</v>
      </c>
    </row>
    <row r="457" spans="1:12" s="229" customFormat="1" ht="105" x14ac:dyDescent="0.2">
      <c r="A457" s="225"/>
      <c r="B457" s="225" t="s">
        <v>7554</v>
      </c>
      <c r="C457" s="225" t="s">
        <v>7557</v>
      </c>
      <c r="D457" s="336" t="s">
        <v>7558</v>
      </c>
      <c r="E457" s="862">
        <v>279300</v>
      </c>
      <c r="F457" s="227"/>
      <c r="G457" s="960"/>
      <c r="H457" s="862"/>
      <c r="I457" s="862"/>
      <c r="J457" s="231"/>
      <c r="K457" s="231">
        <f t="shared" si="90"/>
        <v>0</v>
      </c>
      <c r="L457" s="862">
        <f t="shared" si="89"/>
        <v>279300</v>
      </c>
    </row>
    <row r="458" spans="1:12" s="229" customFormat="1" ht="105" x14ac:dyDescent="0.2">
      <c r="A458" s="225"/>
      <c r="B458" s="225" t="s">
        <v>7554</v>
      </c>
      <c r="C458" s="225" t="s">
        <v>7559</v>
      </c>
      <c r="D458" s="336" t="s">
        <v>7560</v>
      </c>
      <c r="E458" s="862">
        <v>142100</v>
      </c>
      <c r="F458" s="227"/>
      <c r="G458" s="960"/>
      <c r="H458" s="862"/>
      <c r="I458" s="862"/>
      <c r="J458" s="231"/>
      <c r="K458" s="231">
        <f t="shared" si="90"/>
        <v>0</v>
      </c>
      <c r="L458" s="862">
        <f t="shared" si="89"/>
        <v>142100</v>
      </c>
    </row>
    <row r="459" spans="1:12" s="229" customFormat="1" ht="84" x14ac:dyDescent="0.2">
      <c r="A459" s="225"/>
      <c r="B459" s="225" t="s">
        <v>7554</v>
      </c>
      <c r="C459" s="225" t="s">
        <v>7561</v>
      </c>
      <c r="D459" s="336" t="s">
        <v>7562</v>
      </c>
      <c r="E459" s="862">
        <v>142100</v>
      </c>
      <c r="F459" s="227"/>
      <c r="G459" s="960"/>
      <c r="H459" s="862"/>
      <c r="I459" s="862"/>
      <c r="J459" s="231"/>
      <c r="K459" s="231">
        <f t="shared" si="90"/>
        <v>0</v>
      </c>
      <c r="L459" s="862">
        <f t="shared" si="89"/>
        <v>142100</v>
      </c>
    </row>
    <row r="460" spans="1:12" s="229" customFormat="1" ht="63" x14ac:dyDescent="0.2">
      <c r="A460" s="225"/>
      <c r="B460" s="225" t="s">
        <v>7554</v>
      </c>
      <c r="C460" s="225" t="s">
        <v>7563</v>
      </c>
      <c r="D460" s="336" t="s">
        <v>7564</v>
      </c>
      <c r="E460" s="862">
        <v>10000</v>
      </c>
      <c r="F460" s="227"/>
      <c r="G460" s="960"/>
      <c r="H460" s="862"/>
      <c r="I460" s="862"/>
      <c r="J460" s="231"/>
      <c r="K460" s="231">
        <f t="shared" si="90"/>
        <v>0</v>
      </c>
      <c r="L460" s="862">
        <f t="shared" si="89"/>
        <v>10000</v>
      </c>
    </row>
    <row r="461" spans="1:12" s="229" customFormat="1" ht="42" x14ac:dyDescent="0.2">
      <c r="A461" s="225"/>
      <c r="B461" s="225" t="s">
        <v>7554</v>
      </c>
      <c r="C461" s="225" t="s">
        <v>7565</v>
      </c>
      <c r="D461" s="336" t="s">
        <v>7566</v>
      </c>
      <c r="E461" s="862">
        <v>308700</v>
      </c>
      <c r="F461" s="227"/>
      <c r="G461" s="960"/>
      <c r="H461" s="862"/>
      <c r="I461" s="862"/>
      <c r="J461" s="231"/>
      <c r="K461" s="231">
        <f t="shared" si="90"/>
        <v>0</v>
      </c>
      <c r="L461" s="862">
        <f t="shared" si="89"/>
        <v>308700</v>
      </c>
    </row>
    <row r="462" spans="1:12" s="229" customFormat="1" ht="126" x14ac:dyDescent="0.2">
      <c r="A462" s="225"/>
      <c r="B462" s="225" t="s">
        <v>7520</v>
      </c>
      <c r="C462" s="225" t="s">
        <v>7567</v>
      </c>
      <c r="D462" s="336" t="s">
        <v>7568</v>
      </c>
      <c r="E462" s="862">
        <v>2260500</v>
      </c>
      <c r="F462" s="227"/>
      <c r="G462" s="960"/>
      <c r="H462" s="862"/>
      <c r="I462" s="862"/>
      <c r="J462" s="231"/>
      <c r="K462" s="231">
        <f t="shared" si="90"/>
        <v>0</v>
      </c>
      <c r="L462" s="862">
        <f t="shared" si="89"/>
        <v>2260500</v>
      </c>
    </row>
    <row r="463" spans="1:12" s="229" customFormat="1" ht="84" x14ac:dyDescent="0.2">
      <c r="A463" s="225"/>
      <c r="B463" s="225" t="s">
        <v>7498</v>
      </c>
      <c r="C463" s="225" t="s">
        <v>7569</v>
      </c>
      <c r="D463" s="336" t="s">
        <v>7570</v>
      </c>
      <c r="E463" s="862">
        <v>1360000</v>
      </c>
      <c r="F463" s="227"/>
      <c r="G463" s="960"/>
      <c r="H463" s="862"/>
      <c r="I463" s="862"/>
      <c r="J463" s="231"/>
      <c r="K463" s="231">
        <f t="shared" si="90"/>
        <v>0</v>
      </c>
      <c r="L463" s="862">
        <f t="shared" si="89"/>
        <v>1360000</v>
      </c>
    </row>
    <row r="464" spans="1:12" s="229" customFormat="1" ht="126" x14ac:dyDescent="0.2">
      <c r="A464" s="225"/>
      <c r="B464" s="225" t="s">
        <v>7498</v>
      </c>
      <c r="C464" s="225" t="s">
        <v>7571</v>
      </c>
      <c r="D464" s="336" t="s">
        <v>7572</v>
      </c>
      <c r="E464" s="862">
        <v>328300</v>
      </c>
      <c r="F464" s="227"/>
      <c r="G464" s="960"/>
      <c r="H464" s="862"/>
      <c r="I464" s="862"/>
      <c r="J464" s="231"/>
      <c r="K464" s="231">
        <f t="shared" si="90"/>
        <v>0</v>
      </c>
      <c r="L464" s="862">
        <f t="shared" si="89"/>
        <v>328300</v>
      </c>
    </row>
    <row r="465" spans="1:12" s="229" customFormat="1" ht="105" x14ac:dyDescent="0.2">
      <c r="A465" s="225"/>
      <c r="B465" s="225" t="s">
        <v>7498</v>
      </c>
      <c r="C465" s="225" t="s">
        <v>7573</v>
      </c>
      <c r="D465" s="336" t="s">
        <v>7574</v>
      </c>
      <c r="E465" s="862">
        <v>210700</v>
      </c>
      <c r="F465" s="227"/>
      <c r="G465" s="960"/>
      <c r="H465" s="862"/>
      <c r="I465" s="862"/>
      <c r="J465" s="231"/>
      <c r="K465" s="231">
        <f t="shared" si="90"/>
        <v>0</v>
      </c>
      <c r="L465" s="862">
        <f t="shared" ref="L465:L483" si="91">+E465-K465</f>
        <v>210700</v>
      </c>
    </row>
    <row r="466" spans="1:12" s="229" customFormat="1" ht="84" x14ac:dyDescent="0.2">
      <c r="A466" s="225"/>
      <c r="B466" s="225" t="s">
        <v>7498</v>
      </c>
      <c r="C466" s="225" t="s">
        <v>7575</v>
      </c>
      <c r="D466" s="336" t="s">
        <v>7576</v>
      </c>
      <c r="E466" s="862">
        <v>1080000</v>
      </c>
      <c r="F466" s="227"/>
      <c r="G466" s="960"/>
      <c r="H466" s="862"/>
      <c r="I466" s="862"/>
      <c r="J466" s="231"/>
      <c r="K466" s="231">
        <f t="shared" si="90"/>
        <v>0</v>
      </c>
      <c r="L466" s="862">
        <f t="shared" si="91"/>
        <v>1080000</v>
      </c>
    </row>
    <row r="467" spans="1:12" s="229" customFormat="1" ht="105" x14ac:dyDescent="0.2">
      <c r="A467" s="225"/>
      <c r="B467" s="225" t="s">
        <v>7498</v>
      </c>
      <c r="C467" s="225" t="s">
        <v>7577</v>
      </c>
      <c r="D467" s="336" t="s">
        <v>7578</v>
      </c>
      <c r="E467" s="862">
        <v>98000</v>
      </c>
      <c r="F467" s="227"/>
      <c r="G467" s="960"/>
      <c r="H467" s="862"/>
      <c r="I467" s="862"/>
      <c r="J467" s="231"/>
      <c r="K467" s="231">
        <f t="shared" si="90"/>
        <v>0</v>
      </c>
      <c r="L467" s="862">
        <f t="shared" si="91"/>
        <v>98000</v>
      </c>
    </row>
    <row r="468" spans="1:12" s="229" customFormat="1" ht="84" x14ac:dyDescent="0.2">
      <c r="A468" s="225"/>
      <c r="B468" s="225" t="s">
        <v>7498</v>
      </c>
      <c r="C468" s="225" t="s">
        <v>7579</v>
      </c>
      <c r="D468" s="336" t="s">
        <v>7580</v>
      </c>
      <c r="E468" s="862">
        <v>164300</v>
      </c>
      <c r="F468" s="227"/>
      <c r="G468" s="960"/>
      <c r="H468" s="862"/>
      <c r="I468" s="862"/>
      <c r="J468" s="231"/>
      <c r="K468" s="231">
        <f t="shared" si="90"/>
        <v>0</v>
      </c>
      <c r="L468" s="862">
        <f t="shared" si="91"/>
        <v>164300</v>
      </c>
    </row>
    <row r="469" spans="1:12" s="229" customFormat="1" ht="147" x14ac:dyDescent="0.2">
      <c r="A469" s="225"/>
      <c r="B469" s="225" t="s">
        <v>7581</v>
      </c>
      <c r="C469" s="225" t="s">
        <v>7582</v>
      </c>
      <c r="D469" s="336" t="s">
        <v>7583</v>
      </c>
      <c r="E469" s="862">
        <v>862400</v>
      </c>
      <c r="F469" s="227"/>
      <c r="G469" s="960"/>
      <c r="H469" s="862"/>
      <c r="I469" s="862"/>
      <c r="J469" s="231"/>
      <c r="K469" s="231">
        <f t="shared" si="90"/>
        <v>0</v>
      </c>
      <c r="L469" s="862">
        <f t="shared" si="91"/>
        <v>862400</v>
      </c>
    </row>
    <row r="470" spans="1:12" s="229" customFormat="1" ht="105" x14ac:dyDescent="0.2">
      <c r="A470" s="225"/>
      <c r="B470" s="225" t="s">
        <v>7581</v>
      </c>
      <c r="C470" s="225" t="s">
        <v>7584</v>
      </c>
      <c r="D470" s="336" t="s">
        <v>7585</v>
      </c>
      <c r="E470" s="862">
        <v>470400</v>
      </c>
      <c r="F470" s="227"/>
      <c r="G470" s="960"/>
      <c r="H470" s="862"/>
      <c r="I470" s="862"/>
      <c r="J470" s="231"/>
      <c r="K470" s="231">
        <f t="shared" si="90"/>
        <v>0</v>
      </c>
      <c r="L470" s="862">
        <f t="shared" si="91"/>
        <v>470400</v>
      </c>
    </row>
    <row r="471" spans="1:12" s="229" customFormat="1" ht="126" x14ac:dyDescent="0.2">
      <c r="A471" s="225"/>
      <c r="B471" s="225" t="s">
        <v>7581</v>
      </c>
      <c r="C471" s="225" t="s">
        <v>7586</v>
      </c>
      <c r="D471" s="336" t="s">
        <v>7587</v>
      </c>
      <c r="E471" s="862">
        <v>200900</v>
      </c>
      <c r="F471" s="227"/>
      <c r="G471" s="960"/>
      <c r="H471" s="862"/>
      <c r="I471" s="862"/>
      <c r="J471" s="231"/>
      <c r="K471" s="231">
        <f t="shared" si="90"/>
        <v>0</v>
      </c>
      <c r="L471" s="862">
        <f t="shared" si="91"/>
        <v>200900</v>
      </c>
    </row>
    <row r="472" spans="1:12" s="229" customFormat="1" ht="105" x14ac:dyDescent="0.2">
      <c r="A472" s="225"/>
      <c r="B472" s="225" t="s">
        <v>7581</v>
      </c>
      <c r="C472" s="225" t="s">
        <v>7588</v>
      </c>
      <c r="D472" s="336" t="s">
        <v>7589</v>
      </c>
      <c r="E472" s="862">
        <v>338100</v>
      </c>
      <c r="F472" s="227"/>
      <c r="G472" s="960"/>
      <c r="H472" s="862"/>
      <c r="I472" s="862"/>
      <c r="J472" s="231"/>
      <c r="K472" s="231">
        <f t="shared" si="90"/>
        <v>0</v>
      </c>
      <c r="L472" s="862">
        <f t="shared" si="91"/>
        <v>338100</v>
      </c>
    </row>
    <row r="473" spans="1:12" s="229" customFormat="1" ht="63" x14ac:dyDescent="0.2">
      <c r="A473" s="225"/>
      <c r="B473" s="225" t="s">
        <v>7581</v>
      </c>
      <c r="C473" s="225" t="s">
        <v>7590</v>
      </c>
      <c r="D473" s="336" t="s">
        <v>7591</v>
      </c>
      <c r="E473" s="862">
        <v>490000</v>
      </c>
      <c r="F473" s="227"/>
      <c r="G473" s="960"/>
      <c r="H473" s="862"/>
      <c r="I473" s="862"/>
      <c r="J473" s="231"/>
      <c r="K473" s="231">
        <f t="shared" si="90"/>
        <v>0</v>
      </c>
      <c r="L473" s="862">
        <f t="shared" si="91"/>
        <v>490000</v>
      </c>
    </row>
    <row r="474" spans="1:12" s="229" customFormat="1" ht="63" x14ac:dyDescent="0.2">
      <c r="A474" s="225"/>
      <c r="B474" s="225" t="s">
        <v>7581</v>
      </c>
      <c r="C474" s="225" t="s">
        <v>7592</v>
      </c>
      <c r="D474" s="336" t="s">
        <v>7593</v>
      </c>
      <c r="E474" s="862">
        <v>210700</v>
      </c>
      <c r="F474" s="227"/>
      <c r="G474" s="960"/>
      <c r="H474" s="862"/>
      <c r="I474" s="862"/>
      <c r="J474" s="231"/>
      <c r="K474" s="231">
        <f t="shared" si="90"/>
        <v>0</v>
      </c>
      <c r="L474" s="862">
        <f t="shared" si="91"/>
        <v>210700</v>
      </c>
    </row>
    <row r="475" spans="1:12" s="229" customFormat="1" ht="42" x14ac:dyDescent="0.2">
      <c r="A475" s="225"/>
      <c r="B475" s="225" t="s">
        <v>7581</v>
      </c>
      <c r="C475" s="225" t="s">
        <v>7594</v>
      </c>
      <c r="D475" s="336" t="s">
        <v>7595</v>
      </c>
      <c r="E475" s="862">
        <v>15000</v>
      </c>
      <c r="F475" s="227"/>
      <c r="G475" s="960"/>
      <c r="H475" s="862"/>
      <c r="I475" s="862"/>
      <c r="J475" s="231"/>
      <c r="K475" s="231">
        <f t="shared" si="90"/>
        <v>0</v>
      </c>
      <c r="L475" s="862">
        <f t="shared" si="91"/>
        <v>15000</v>
      </c>
    </row>
    <row r="476" spans="1:12" s="229" customFormat="1" ht="105" x14ac:dyDescent="0.2">
      <c r="A476" s="225"/>
      <c r="B476" s="225" t="s">
        <v>7501</v>
      </c>
      <c r="C476" s="225" t="s">
        <v>7596</v>
      </c>
      <c r="D476" s="336" t="s">
        <v>7597</v>
      </c>
      <c r="E476" s="862">
        <v>142100</v>
      </c>
      <c r="F476" s="227"/>
      <c r="G476" s="960"/>
      <c r="H476" s="862"/>
      <c r="I476" s="862"/>
      <c r="J476" s="231"/>
      <c r="K476" s="231">
        <f t="shared" si="90"/>
        <v>0</v>
      </c>
      <c r="L476" s="862">
        <f t="shared" si="91"/>
        <v>142100</v>
      </c>
    </row>
    <row r="477" spans="1:12" s="229" customFormat="1" ht="105" x14ac:dyDescent="0.2">
      <c r="A477" s="225"/>
      <c r="B477" s="225" t="s">
        <v>7501</v>
      </c>
      <c r="C477" s="225" t="s">
        <v>7598</v>
      </c>
      <c r="D477" s="336" t="s">
        <v>7599</v>
      </c>
      <c r="E477" s="862">
        <v>490000</v>
      </c>
      <c r="F477" s="227"/>
      <c r="G477" s="960"/>
      <c r="H477" s="862"/>
      <c r="I477" s="862"/>
      <c r="J477" s="231"/>
      <c r="K477" s="231">
        <f t="shared" si="90"/>
        <v>0</v>
      </c>
      <c r="L477" s="862">
        <f t="shared" si="91"/>
        <v>490000</v>
      </c>
    </row>
    <row r="478" spans="1:12" s="229" customFormat="1" ht="105" x14ac:dyDescent="0.2">
      <c r="A478" s="225"/>
      <c r="B478" s="225" t="s">
        <v>7501</v>
      </c>
      <c r="C478" s="225" t="s">
        <v>7600</v>
      </c>
      <c r="D478" s="336" t="s">
        <v>7601</v>
      </c>
      <c r="E478" s="862">
        <v>269500</v>
      </c>
      <c r="F478" s="227"/>
      <c r="G478" s="960"/>
      <c r="H478" s="862"/>
      <c r="I478" s="862"/>
      <c r="J478" s="231"/>
      <c r="K478" s="231">
        <f t="shared" si="90"/>
        <v>0</v>
      </c>
      <c r="L478" s="862">
        <f t="shared" si="91"/>
        <v>269500</v>
      </c>
    </row>
    <row r="479" spans="1:12" s="229" customFormat="1" ht="84" x14ac:dyDescent="0.2">
      <c r="A479" s="225"/>
      <c r="B479" s="225" t="s">
        <v>7501</v>
      </c>
      <c r="C479" s="225" t="s">
        <v>7602</v>
      </c>
      <c r="D479" s="336" t="s">
        <v>7603</v>
      </c>
      <c r="E479" s="862">
        <v>102900</v>
      </c>
      <c r="F479" s="227"/>
      <c r="G479" s="960"/>
      <c r="H479" s="862"/>
      <c r="I479" s="862"/>
      <c r="J479" s="231"/>
      <c r="K479" s="231">
        <f t="shared" si="90"/>
        <v>0</v>
      </c>
      <c r="L479" s="862">
        <f t="shared" si="91"/>
        <v>102900</v>
      </c>
    </row>
    <row r="480" spans="1:12" s="229" customFormat="1" ht="126" x14ac:dyDescent="0.2">
      <c r="A480" s="225"/>
      <c r="B480" s="225" t="s">
        <v>7604</v>
      </c>
      <c r="C480" s="225" t="s">
        <v>7605</v>
      </c>
      <c r="D480" s="336" t="s">
        <v>7606</v>
      </c>
      <c r="E480" s="862">
        <v>52000</v>
      </c>
      <c r="F480" s="227"/>
      <c r="G480" s="960"/>
      <c r="H480" s="862"/>
      <c r="I480" s="862"/>
      <c r="J480" s="231"/>
      <c r="K480" s="231">
        <f t="shared" si="90"/>
        <v>0</v>
      </c>
      <c r="L480" s="862">
        <f t="shared" si="91"/>
        <v>52000</v>
      </c>
    </row>
    <row r="481" spans="1:14" s="229" customFormat="1" ht="84" x14ac:dyDescent="0.2">
      <c r="A481" s="225"/>
      <c r="B481" s="225" t="s">
        <v>7495</v>
      </c>
      <c r="C481" s="225" t="s">
        <v>7607</v>
      </c>
      <c r="D481" s="336" t="s">
        <v>7608</v>
      </c>
      <c r="E481" s="862">
        <v>-20000</v>
      </c>
      <c r="F481" s="227"/>
      <c r="G481" s="960"/>
      <c r="H481" s="862"/>
      <c r="I481" s="862"/>
      <c r="J481" s="231"/>
      <c r="K481" s="231">
        <f t="shared" si="90"/>
        <v>0</v>
      </c>
      <c r="L481" s="862">
        <f t="shared" si="91"/>
        <v>-20000</v>
      </c>
    </row>
    <row r="482" spans="1:14" s="229" customFormat="1" ht="84" x14ac:dyDescent="0.2">
      <c r="A482" s="225"/>
      <c r="B482" s="225" t="s">
        <v>7495</v>
      </c>
      <c r="C482" s="225" t="s">
        <v>7609</v>
      </c>
      <c r="D482" s="336" t="s">
        <v>7610</v>
      </c>
      <c r="E482" s="862">
        <v>-9000</v>
      </c>
      <c r="F482" s="227"/>
      <c r="G482" s="960"/>
      <c r="H482" s="862"/>
      <c r="I482" s="862"/>
      <c r="J482" s="231"/>
      <c r="K482" s="231">
        <f t="shared" si="90"/>
        <v>0</v>
      </c>
      <c r="L482" s="862">
        <f t="shared" si="91"/>
        <v>-9000</v>
      </c>
      <c r="N482" s="108"/>
    </row>
    <row r="483" spans="1:14" s="229" customFormat="1" ht="63" x14ac:dyDescent="0.2">
      <c r="A483" s="225"/>
      <c r="B483" s="225" t="s">
        <v>7495</v>
      </c>
      <c r="C483" s="225" t="s">
        <v>7611</v>
      </c>
      <c r="D483" s="336" t="s">
        <v>7612</v>
      </c>
      <c r="E483" s="862">
        <v>-47500</v>
      </c>
      <c r="F483" s="227"/>
      <c r="G483" s="960"/>
      <c r="H483" s="862"/>
      <c r="I483" s="862"/>
      <c r="J483" s="231"/>
      <c r="K483" s="231">
        <f t="shared" si="90"/>
        <v>0</v>
      </c>
      <c r="L483" s="862">
        <f t="shared" si="91"/>
        <v>-47500</v>
      </c>
      <c r="N483" s="108"/>
    </row>
    <row r="484" spans="1:14" s="229" customFormat="1" ht="21" x14ac:dyDescent="0.2">
      <c r="A484" s="225"/>
      <c r="B484" s="225"/>
      <c r="C484" s="847"/>
      <c r="D484" s="336"/>
      <c r="E484" s="231"/>
      <c r="F484" s="227"/>
      <c r="G484" s="960"/>
      <c r="H484" s="231"/>
      <c r="I484" s="231"/>
      <c r="J484" s="231"/>
      <c r="K484" s="231">
        <f t="shared" si="90"/>
        <v>0</v>
      </c>
      <c r="L484" s="231"/>
    </row>
    <row r="485" spans="1:14" s="688" customFormat="1" ht="21.75" x14ac:dyDescent="0.2">
      <c r="A485" s="1081" t="s">
        <v>1875</v>
      </c>
      <c r="B485" s="1082"/>
      <c r="C485" s="1082"/>
      <c r="D485" s="1083"/>
      <c r="E485" s="694">
        <f>SUM(E305:E484)</f>
        <v>89863400</v>
      </c>
      <c r="F485" s="694"/>
      <c r="G485" s="694">
        <f t="shared" ref="G485:L485" si="92">SUM(G305:G484)</f>
        <v>0</v>
      </c>
      <c r="H485" s="694">
        <f t="shared" si="92"/>
        <v>0</v>
      </c>
      <c r="I485" s="694">
        <f t="shared" si="92"/>
        <v>0</v>
      </c>
      <c r="J485" s="694">
        <f t="shared" si="92"/>
        <v>0</v>
      </c>
      <c r="K485" s="694">
        <f t="shared" si="92"/>
        <v>0</v>
      </c>
      <c r="L485" s="694">
        <f t="shared" si="92"/>
        <v>89863400</v>
      </c>
      <c r="M485" s="912"/>
    </row>
    <row r="486" spans="1:14" s="447" customFormat="1" ht="23.25" hidden="1" customHeight="1" x14ac:dyDescent="0.2">
      <c r="A486" s="777" t="s">
        <v>6013</v>
      </c>
      <c r="B486" s="777"/>
      <c r="C486" s="846"/>
      <c r="D486" s="814"/>
      <c r="E486" s="779"/>
      <c r="F486" s="942"/>
      <c r="G486" s="959"/>
      <c r="H486" s="781"/>
      <c r="I486" s="781"/>
      <c r="J486" s="781"/>
      <c r="K486" s="781"/>
      <c r="L486" s="781"/>
      <c r="M486" s="693"/>
    </row>
    <row r="487" spans="1:14" s="229" customFormat="1" ht="21" hidden="1" customHeight="1" x14ac:dyDescent="0.45">
      <c r="A487" s="568"/>
      <c r="B487" s="338"/>
      <c r="C487" s="850"/>
      <c r="D487" s="339"/>
      <c r="E487" s="340"/>
      <c r="F487" s="758"/>
      <c r="G487" s="967"/>
      <c r="H487" s="340"/>
      <c r="I487" s="340"/>
      <c r="J487" s="340"/>
      <c r="K487" s="231"/>
      <c r="L487" s="340"/>
    </row>
    <row r="488" spans="1:14" s="447" customFormat="1" ht="23.25" hidden="1" customHeight="1" x14ac:dyDescent="0.2">
      <c r="A488" s="220"/>
      <c r="B488" s="220"/>
      <c r="C488" s="848"/>
      <c r="D488" s="761"/>
      <c r="E488" s="221"/>
      <c r="F488" s="222"/>
      <c r="G488" s="964"/>
      <c r="H488" s="231"/>
      <c r="I488" s="231"/>
      <c r="J488" s="231"/>
      <c r="K488" s="231"/>
      <c r="L488" s="231"/>
      <c r="M488" s="86"/>
    </row>
    <row r="489" spans="1:14" s="688" customFormat="1" ht="21.75" hidden="1" customHeight="1" x14ac:dyDescent="0.2">
      <c r="A489" s="1084" t="s">
        <v>6014</v>
      </c>
      <c r="B489" s="1085"/>
      <c r="C489" s="1085"/>
      <c r="D489" s="1086"/>
      <c r="E489" s="686">
        <f>SUM(E487:E488)</f>
        <v>0</v>
      </c>
      <c r="F489" s="686"/>
      <c r="G489" s="686">
        <f t="shared" ref="G489:L489" si="93">SUM(G487:G488)</f>
        <v>0</v>
      </c>
      <c r="H489" s="686">
        <f t="shared" si="93"/>
        <v>0</v>
      </c>
      <c r="I489" s="686">
        <f t="shared" si="93"/>
        <v>0</v>
      </c>
      <c r="J489" s="686">
        <f t="shared" si="93"/>
        <v>0</v>
      </c>
      <c r="K489" s="686">
        <f t="shared" si="93"/>
        <v>0</v>
      </c>
      <c r="L489" s="686">
        <f t="shared" si="93"/>
        <v>0</v>
      </c>
      <c r="M489" s="687"/>
    </row>
    <row r="490" spans="1:14" s="707" customFormat="1" ht="22.5" thickBot="1" x14ac:dyDescent="0.5">
      <c r="A490" s="1087" t="s">
        <v>596</v>
      </c>
      <c r="B490" s="1088"/>
      <c r="C490" s="1088"/>
      <c r="D490" s="1089"/>
      <c r="E490" s="705">
        <f>SUM(E30+E34+E39+E63+E81+E85+E95+E140+E152+E172+E177+E184+E188+E191+E195+E203+E210+E214+E222+E243+E294+E298+E303+E485+E489)</f>
        <v>112979495.5</v>
      </c>
      <c r="F490" s="705"/>
      <c r="G490" s="705">
        <f t="shared" ref="G490:L490" si="94">SUM(G30+G34+G39+G63+G81+G85+G95+G140+G152+G172+G177+G184+G188+G191+G195+G203+G210+G214+G222+G243+G294+G298+G303+G485+G489)</f>
        <v>2361801.7200000002</v>
      </c>
      <c r="H490" s="705">
        <f t="shared" si="94"/>
        <v>1180570.8600000001</v>
      </c>
      <c r="I490" s="705">
        <f t="shared" si="94"/>
        <v>1179910.8600000001</v>
      </c>
      <c r="J490" s="705">
        <f t="shared" si="94"/>
        <v>1320</v>
      </c>
      <c r="K490" s="705">
        <f t="shared" si="94"/>
        <v>2361801.7200000002</v>
      </c>
      <c r="L490" s="705">
        <f t="shared" si="94"/>
        <v>110617693.78</v>
      </c>
      <c r="M490" s="706"/>
    </row>
    <row r="491" spans="1:14" s="499" customFormat="1" ht="21.75" thickTop="1" x14ac:dyDescent="0.45">
      <c r="A491" s="493"/>
      <c r="B491" s="493"/>
      <c r="C491" s="493"/>
      <c r="D491" s="398" t="s">
        <v>4231</v>
      </c>
      <c r="E491" s="399">
        <f>-1274053.24-1974232.58+500637.46+2361801.72+20514156.57+89863400+1795214.88+2075769.92-883199.23</f>
        <v>112979495.5</v>
      </c>
      <c r="F491" s="974"/>
      <c r="G491" s="975"/>
      <c r="H491" s="976"/>
      <c r="I491" s="976"/>
      <c r="J491" s="976"/>
      <c r="K491" s="976"/>
      <c r="L491" s="976">
        <f>K490:L490</f>
        <v>110617693.78</v>
      </c>
      <c r="M491" s="497"/>
    </row>
    <row r="492" spans="1:14" s="499" customFormat="1" ht="18.75" x14ac:dyDescent="0.4">
      <c r="B492" s="722"/>
      <c r="C492" s="852"/>
      <c r="D492" s="501"/>
      <c r="E492" s="502">
        <f>SUM(E490-E491)</f>
        <v>0</v>
      </c>
      <c r="F492" s="944"/>
      <c r="G492" s="968"/>
      <c r="H492" s="502"/>
      <c r="I492" s="502"/>
      <c r="J492" s="502"/>
      <c r="K492" s="502"/>
      <c r="L492" s="502">
        <f>SUM(L490-L491)</f>
        <v>0</v>
      </c>
      <c r="M492" s="504"/>
    </row>
    <row r="493" spans="1:14" s="46" customFormat="1" ht="21" x14ac:dyDescent="0.4">
      <c r="A493" s="422" t="s">
        <v>7219</v>
      </c>
      <c r="B493" s="422"/>
      <c r="C493" s="853"/>
      <c r="D493" s="357"/>
      <c r="E493" s="407"/>
      <c r="F493" s="945"/>
      <c r="G493" s="969"/>
      <c r="H493" s="737"/>
      <c r="I493" s="737"/>
      <c r="J493" s="737"/>
      <c r="K493" s="737"/>
      <c r="L493" s="737"/>
      <c r="M493" s="86"/>
    </row>
    <row r="494" spans="1:14" s="46" customFormat="1" ht="21" x14ac:dyDescent="0.4">
      <c r="A494" s="422" t="s">
        <v>7220</v>
      </c>
      <c r="B494" s="356"/>
      <c r="C494" s="853"/>
      <c r="D494" s="357"/>
      <c r="E494" s="407"/>
      <c r="F494" s="945"/>
      <c r="G494" s="969"/>
      <c r="H494" s="407"/>
      <c r="I494" s="407"/>
      <c r="J494" s="407"/>
      <c r="K494" s="407"/>
      <c r="L494" s="407"/>
      <c r="M494" s="86"/>
    </row>
    <row r="495" spans="1:14" s="46" customFormat="1" ht="18.75" x14ac:dyDescent="0.4">
      <c r="B495" s="356" t="s">
        <v>7326</v>
      </c>
      <c r="C495" s="854"/>
      <c r="D495" s="405"/>
      <c r="E495" s="407"/>
      <c r="F495" s="946"/>
      <c r="G495" s="970"/>
      <c r="H495" s="407"/>
      <c r="I495" s="407"/>
      <c r="J495" s="407"/>
      <c r="K495" s="407"/>
      <c r="L495" s="407"/>
    </row>
    <row r="496" spans="1:14" s="46" customFormat="1" ht="18.75" x14ac:dyDescent="0.4">
      <c r="B496" s="356" t="s">
        <v>7327</v>
      </c>
      <c r="C496" s="854"/>
      <c r="D496" s="405"/>
      <c r="E496" s="407"/>
      <c r="F496" s="946"/>
      <c r="G496" s="970"/>
      <c r="H496" s="407"/>
      <c r="I496" s="407"/>
      <c r="J496" s="407"/>
      <c r="K496" s="407"/>
      <c r="L496" s="407"/>
    </row>
    <row r="497" spans="1:13" s="46" customFormat="1" ht="18.75" x14ac:dyDescent="0.4">
      <c r="A497" s="356"/>
      <c r="B497" s="356" t="s">
        <v>7328</v>
      </c>
      <c r="C497" s="854"/>
      <c r="D497" s="405"/>
      <c r="E497" s="407"/>
      <c r="F497" s="946"/>
      <c r="G497" s="970"/>
      <c r="H497" s="407"/>
      <c r="I497" s="407"/>
      <c r="J497" s="407"/>
      <c r="K497" s="407"/>
      <c r="L497" s="407"/>
    </row>
    <row r="498" spans="1:13" s="46" customFormat="1" ht="18.75" x14ac:dyDescent="0.4">
      <c r="A498" s="356"/>
      <c r="B498" s="356" t="s">
        <v>7329</v>
      </c>
      <c r="C498" s="854"/>
      <c r="D498" s="405"/>
      <c r="E498" s="407"/>
      <c r="F498" s="946"/>
      <c r="G498" s="970"/>
      <c r="H498" s="407"/>
      <c r="I498" s="407"/>
      <c r="J498" s="407"/>
      <c r="K498" s="407"/>
      <c r="L498" s="407"/>
    </row>
    <row r="499" spans="1:13" s="46" customFormat="1" ht="18.75" x14ac:dyDescent="0.4">
      <c r="A499" s="422" t="s">
        <v>7225</v>
      </c>
      <c r="B499" s="356"/>
      <c r="C499" s="854"/>
      <c r="D499" s="405"/>
      <c r="E499" s="407"/>
      <c r="F499" s="946"/>
      <c r="G499" s="970"/>
      <c r="H499" s="407"/>
      <c r="I499" s="407"/>
      <c r="J499" s="407"/>
      <c r="K499" s="407"/>
      <c r="L499" s="407"/>
    </row>
    <row r="500" spans="1:13" s="46" customFormat="1" ht="18.75" x14ac:dyDescent="0.4">
      <c r="A500" s="356"/>
      <c r="B500" s="356" t="s">
        <v>7330</v>
      </c>
      <c r="C500" s="854"/>
      <c r="D500" s="405"/>
      <c r="E500" s="407"/>
      <c r="F500" s="946"/>
      <c r="G500" s="970"/>
      <c r="H500" s="407"/>
      <c r="I500" s="407"/>
      <c r="J500" s="407"/>
      <c r="K500" s="407"/>
      <c r="L500" s="407"/>
    </row>
    <row r="501" spans="1:13" s="46" customFormat="1" ht="18.75" x14ac:dyDescent="0.4">
      <c r="A501" s="356"/>
      <c r="B501" s="356" t="s">
        <v>7331</v>
      </c>
      <c r="C501" s="854"/>
      <c r="D501" s="405"/>
      <c r="E501" s="407"/>
      <c r="F501" s="946"/>
      <c r="G501" s="970"/>
      <c r="H501" s="407"/>
      <c r="I501" s="407"/>
      <c r="J501" s="407"/>
      <c r="K501" s="407"/>
      <c r="L501" s="407"/>
    </row>
    <row r="502" spans="1:13" s="46" customFormat="1" ht="18.75" x14ac:dyDescent="0.4">
      <c r="A502" s="422" t="s">
        <v>7228</v>
      </c>
      <c r="B502" s="422"/>
      <c r="C502" s="854"/>
      <c r="D502" s="405"/>
      <c r="E502" s="407"/>
      <c r="F502" s="946"/>
      <c r="G502" s="970"/>
      <c r="H502" s="407"/>
      <c r="I502" s="407"/>
      <c r="J502" s="407"/>
      <c r="K502" s="407"/>
      <c r="L502" s="407"/>
    </row>
    <row r="503" spans="1:13" s="46" customFormat="1" ht="18.75" x14ac:dyDescent="0.4">
      <c r="A503" s="356"/>
      <c r="B503" s="356" t="s">
        <v>7332</v>
      </c>
      <c r="C503" s="854"/>
      <c r="D503" s="405"/>
      <c r="E503" s="407"/>
      <c r="F503" s="946"/>
      <c r="G503" s="970"/>
      <c r="H503" s="407"/>
      <c r="I503" s="407"/>
      <c r="J503" s="407"/>
      <c r="K503" s="407"/>
      <c r="L503" s="407"/>
    </row>
    <row r="504" spans="1:13" s="46" customFormat="1" ht="18.75" x14ac:dyDescent="0.4">
      <c r="A504" s="356"/>
      <c r="B504" s="356" t="s">
        <v>7333</v>
      </c>
      <c r="C504" s="854"/>
      <c r="D504" s="405"/>
      <c r="E504" s="407"/>
      <c r="F504" s="946"/>
      <c r="G504" s="970"/>
      <c r="H504" s="407"/>
      <c r="I504" s="407"/>
      <c r="J504" s="407"/>
      <c r="K504" s="407"/>
      <c r="L504" s="407"/>
    </row>
    <row r="505" spans="1:13" s="46" customFormat="1" ht="18.75" x14ac:dyDescent="0.4">
      <c r="A505" s="356"/>
      <c r="B505" s="356"/>
      <c r="C505" s="854"/>
      <c r="D505" s="405"/>
      <c r="E505" s="407"/>
      <c r="F505" s="946"/>
      <c r="G505" s="970"/>
      <c r="H505" s="407"/>
      <c r="I505" s="407"/>
      <c r="J505" s="407"/>
      <c r="K505" s="407"/>
      <c r="L505" s="407"/>
    </row>
    <row r="506" spans="1:13" s="46" customFormat="1" ht="18.75" x14ac:dyDescent="0.4">
      <c r="A506" s="356"/>
      <c r="B506" s="356"/>
      <c r="C506" s="854"/>
      <c r="D506" s="405"/>
      <c r="E506" s="407"/>
      <c r="F506" s="946"/>
      <c r="G506" s="970"/>
      <c r="H506" s="407"/>
      <c r="I506" s="407"/>
      <c r="J506" s="407"/>
      <c r="K506" s="407"/>
      <c r="L506" s="407"/>
    </row>
    <row r="507" spans="1:13" s="46" customFormat="1" ht="18.75" x14ac:dyDescent="0.4">
      <c r="A507" s="409" t="s">
        <v>1213</v>
      </c>
      <c r="B507" s="72" t="s">
        <v>5544</v>
      </c>
      <c r="C507" s="854"/>
      <c r="D507" s="405"/>
      <c r="E507" s="407"/>
      <c r="F507" s="854"/>
      <c r="G507" s="969"/>
      <c r="H507" s="407"/>
      <c r="I507" s="407"/>
      <c r="J507" s="407"/>
      <c r="K507" s="407"/>
      <c r="L507" s="407"/>
    </row>
    <row r="508" spans="1:13" s="46" customFormat="1" ht="18.75" x14ac:dyDescent="0.4">
      <c r="A508" s="72" t="s">
        <v>5545</v>
      </c>
      <c r="B508" s="72"/>
      <c r="C508" s="854"/>
      <c r="D508" s="405"/>
      <c r="E508" s="407"/>
      <c r="F508" s="854"/>
      <c r="G508" s="969"/>
      <c r="H508" s="407"/>
      <c r="I508" s="407"/>
      <c r="J508" s="407"/>
      <c r="K508" s="407"/>
      <c r="L508" s="407"/>
    </row>
    <row r="509" spans="1:13" s="46" customFormat="1" ht="18.75" x14ac:dyDescent="0.4">
      <c r="A509" s="72"/>
      <c r="B509" s="72"/>
      <c r="C509" s="854"/>
      <c r="D509" s="405"/>
      <c r="E509" s="407"/>
      <c r="F509" s="854"/>
      <c r="G509" s="969"/>
      <c r="H509" s="407"/>
      <c r="I509" s="407"/>
      <c r="J509" s="407"/>
      <c r="K509" s="407"/>
      <c r="L509" s="407"/>
    </row>
    <row r="510" spans="1:13" s="46" customFormat="1" ht="18.75" x14ac:dyDescent="0.4">
      <c r="A510" s="72"/>
      <c r="B510" s="72"/>
      <c r="C510" s="854"/>
      <c r="D510" s="405"/>
      <c r="E510" s="407"/>
      <c r="F510" s="854"/>
      <c r="G510" s="969"/>
      <c r="H510" s="407"/>
      <c r="I510" s="407"/>
      <c r="J510" s="407"/>
      <c r="K510" s="407"/>
      <c r="L510" s="407"/>
    </row>
    <row r="511" spans="1:13" s="745" customFormat="1" ht="18" x14ac:dyDescent="0.4">
      <c r="A511" s="744" t="s">
        <v>4138</v>
      </c>
      <c r="B511" s="744"/>
      <c r="C511" s="855"/>
      <c r="D511" s="746"/>
      <c r="E511" s="747"/>
      <c r="F511" s="947"/>
      <c r="G511" s="971"/>
      <c r="H511" s="410"/>
      <c r="I511" s="410"/>
      <c r="J511" s="410"/>
      <c r="K511" s="748"/>
      <c r="L511" s="747"/>
      <c r="M511" s="748"/>
    </row>
    <row r="512" spans="1:13" s="749" customFormat="1" ht="18" x14ac:dyDescent="0.4">
      <c r="A512" s="744" t="s">
        <v>4139</v>
      </c>
      <c r="B512" s="745"/>
      <c r="C512" s="856"/>
      <c r="D512" s="750"/>
      <c r="E512" s="751"/>
      <c r="F512" s="948"/>
      <c r="G512" s="972"/>
      <c r="H512" s="411"/>
      <c r="I512" s="411"/>
      <c r="J512" s="411"/>
      <c r="K512" s="752"/>
      <c r="L512" s="751"/>
      <c r="M512" s="752"/>
    </row>
    <row r="513" spans="1:13" s="749" customFormat="1" ht="21" x14ac:dyDescent="0.4">
      <c r="A513" s="753" t="s">
        <v>4140</v>
      </c>
      <c r="C513" s="856"/>
      <c r="D513" s="750"/>
      <c r="E513" s="754"/>
      <c r="F513" s="948"/>
      <c r="G513" s="972"/>
      <c r="H513" s="411"/>
      <c r="I513" s="411"/>
      <c r="J513" s="411"/>
      <c r="K513" s="752"/>
      <c r="L513" s="751"/>
      <c r="M513" s="752"/>
    </row>
  </sheetData>
  <mergeCells count="41">
    <mergeCell ref="A298:D298"/>
    <mergeCell ref="A303:D303"/>
    <mergeCell ref="A485:D485"/>
    <mergeCell ref="A489:D489"/>
    <mergeCell ref="A490:D490"/>
    <mergeCell ref="A195:D195"/>
    <mergeCell ref="A210:D210"/>
    <mergeCell ref="A214:D214"/>
    <mergeCell ref="A243:D243"/>
    <mergeCell ref="A294:D294"/>
    <mergeCell ref="A203:D203"/>
    <mergeCell ref="A222:D222"/>
    <mergeCell ref="A177:D177"/>
    <mergeCell ref="F181:G181"/>
    <mergeCell ref="A184:D184"/>
    <mergeCell ref="A188:D188"/>
    <mergeCell ref="A191:D191"/>
    <mergeCell ref="A30:D30"/>
    <mergeCell ref="A172:D172"/>
    <mergeCell ref="A34:D34"/>
    <mergeCell ref="A39:D39"/>
    <mergeCell ref="A63:D63"/>
    <mergeCell ref="A81:D81"/>
    <mergeCell ref="A85:D85"/>
    <mergeCell ref="A95:D95"/>
    <mergeCell ref="A152:D152"/>
    <mergeCell ref="A140:D140"/>
    <mergeCell ref="E4:E6"/>
    <mergeCell ref="A1:L1"/>
    <mergeCell ref="A2:L2"/>
    <mergeCell ref="A3:L3"/>
    <mergeCell ref="F4:J4"/>
    <mergeCell ref="K4:K6"/>
    <mergeCell ref="F5:G6"/>
    <mergeCell ref="H5:H6"/>
    <mergeCell ref="I5:I6"/>
    <mergeCell ref="J5:J6"/>
    <mergeCell ref="L5:L6"/>
    <mergeCell ref="A4:B6"/>
    <mergeCell ref="C4:C6"/>
    <mergeCell ref="D4:D6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N57"/>
  <sheetViews>
    <sheetView view="pageBreakPreview" zoomScale="60" zoomScaleNormal="115" workbookViewId="0">
      <pane xSplit="2" ySplit="7" topLeftCell="BG17" activePane="bottomRight" state="frozen"/>
      <selection pane="topRight" activeCell="C1" sqref="C1"/>
      <selection pane="bottomLeft" activeCell="A8" sqref="A8"/>
      <selection pane="bottomRight" activeCell="BZ38" sqref="BZ38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10.375" style="416" customWidth="1"/>
    <col min="4" max="5" width="12.625" style="416" customWidth="1"/>
    <col min="6" max="7" width="9.5" style="416" customWidth="1"/>
    <col min="8" max="8" width="0.375" style="416" customWidth="1"/>
    <col min="9" max="9" width="11.375" style="416" customWidth="1"/>
    <col min="10" max="11" width="12.625" style="416" customWidth="1"/>
    <col min="12" max="13" width="9.5" style="416" customWidth="1"/>
    <col min="14" max="14" width="0.375" style="416" customWidth="1"/>
    <col min="15" max="15" width="11.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1" style="416" customWidth="1"/>
    <col min="22" max="23" width="12.625" style="416" customWidth="1"/>
    <col min="24" max="25" width="9.5" style="416" customWidth="1"/>
    <col min="26" max="26" width="0.375" style="416" customWidth="1"/>
    <col min="27" max="27" width="11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10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875" style="416" customWidth="1"/>
    <col min="46" max="47" width="12.625" style="416" customWidth="1"/>
    <col min="48" max="49" width="9.5" style="416" customWidth="1"/>
    <col min="50" max="50" width="0.375" style="416" customWidth="1"/>
    <col min="51" max="51" width="10.25" style="416" customWidth="1"/>
    <col min="52" max="53" width="12.625" style="416" customWidth="1"/>
    <col min="54" max="55" width="9.5" style="416" customWidth="1"/>
    <col min="56" max="56" width="0.375" style="416" customWidth="1"/>
    <col min="57" max="57" width="10.5" style="416" customWidth="1"/>
    <col min="58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11" style="416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10.25" style="416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3.125" style="415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875" style="415" customWidth="1"/>
    <col min="91" max="91" width="12.875" style="414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1134" t="s">
        <v>6287</v>
      </c>
      <c r="B4" s="1046" t="s">
        <v>3581</v>
      </c>
      <c r="C4" s="1054" t="s">
        <v>5887</v>
      </c>
      <c r="D4" s="1049"/>
      <c r="E4" s="1049"/>
      <c r="F4" s="1049"/>
      <c r="G4" s="1050"/>
      <c r="H4" s="906"/>
      <c r="I4" s="1051" t="s">
        <v>5888</v>
      </c>
      <c r="J4" s="1052"/>
      <c r="K4" s="1052"/>
      <c r="L4" s="1052"/>
      <c r="M4" s="1053"/>
      <c r="N4" s="910"/>
      <c r="O4" s="1054" t="s">
        <v>5889</v>
      </c>
      <c r="P4" s="1049"/>
      <c r="Q4" s="1049"/>
      <c r="R4" s="1049"/>
      <c r="S4" s="1050"/>
      <c r="T4" s="906"/>
      <c r="U4" s="1051" t="s">
        <v>5890</v>
      </c>
      <c r="V4" s="1052"/>
      <c r="W4" s="1052"/>
      <c r="X4" s="1052"/>
      <c r="Y4" s="1053"/>
      <c r="Z4" s="910"/>
      <c r="AA4" s="1054" t="s">
        <v>5891</v>
      </c>
      <c r="AB4" s="1049"/>
      <c r="AC4" s="1049"/>
      <c r="AD4" s="1049"/>
      <c r="AE4" s="1050"/>
      <c r="AF4" s="906"/>
      <c r="AG4" s="1051" t="s">
        <v>5892</v>
      </c>
      <c r="AH4" s="1052"/>
      <c r="AI4" s="1052"/>
      <c r="AJ4" s="1052"/>
      <c r="AK4" s="1053"/>
      <c r="AL4" s="906"/>
      <c r="AM4" s="1054" t="s">
        <v>5893</v>
      </c>
      <c r="AN4" s="1049"/>
      <c r="AO4" s="1049"/>
      <c r="AP4" s="1049"/>
      <c r="AQ4" s="1050"/>
      <c r="AR4" s="906"/>
      <c r="AS4" s="1051" t="s">
        <v>5894</v>
      </c>
      <c r="AT4" s="1052"/>
      <c r="AU4" s="1052"/>
      <c r="AV4" s="1052"/>
      <c r="AW4" s="1053"/>
      <c r="AX4" s="906"/>
      <c r="AY4" s="1054" t="s">
        <v>5895</v>
      </c>
      <c r="AZ4" s="1049"/>
      <c r="BA4" s="1049"/>
      <c r="BB4" s="1049"/>
      <c r="BC4" s="1050"/>
      <c r="BD4" s="906"/>
      <c r="BE4" s="1051" t="s">
        <v>5896</v>
      </c>
      <c r="BF4" s="1052"/>
      <c r="BG4" s="1052"/>
      <c r="BH4" s="1052"/>
      <c r="BI4" s="1052"/>
      <c r="BJ4" s="1052"/>
      <c r="BK4" s="1052"/>
      <c r="BL4" s="1053"/>
      <c r="BM4" s="906"/>
      <c r="BN4" s="1054" t="s">
        <v>5897</v>
      </c>
      <c r="BO4" s="1049"/>
      <c r="BP4" s="1049"/>
      <c r="BQ4" s="1049"/>
      <c r="BR4" s="1049"/>
      <c r="BS4" s="1049"/>
      <c r="BT4" s="1049"/>
      <c r="BU4" s="1050"/>
      <c r="BV4" s="906"/>
      <c r="BW4" s="1051" t="s">
        <v>6643</v>
      </c>
      <c r="BX4" s="1052"/>
      <c r="BY4" s="1052"/>
      <c r="BZ4" s="1052"/>
      <c r="CA4" s="1052"/>
      <c r="CB4" s="1052"/>
      <c r="CC4" s="1052"/>
      <c r="CD4" s="1053"/>
      <c r="CE4" s="910"/>
      <c r="CF4" s="1066" t="s">
        <v>6644</v>
      </c>
      <c r="CG4" s="1067"/>
      <c r="CH4" s="1067"/>
      <c r="CI4" s="1067"/>
      <c r="CJ4" s="1067"/>
      <c r="CK4" s="1067"/>
      <c r="CL4" s="1067"/>
      <c r="CM4" s="1068"/>
    </row>
    <row r="5" spans="1:92" s="367" customFormat="1" ht="18" customHeight="1" x14ac:dyDescent="0.4">
      <c r="A5" s="1134"/>
      <c r="B5" s="1047"/>
      <c r="C5" s="1063" t="s">
        <v>2007</v>
      </c>
      <c r="D5" s="1058" t="s">
        <v>100</v>
      </c>
      <c r="E5" s="1058"/>
      <c r="F5" s="1059"/>
      <c r="G5" s="1060" t="s">
        <v>1231</v>
      </c>
      <c r="H5" s="907"/>
      <c r="I5" s="1063" t="s">
        <v>2007</v>
      </c>
      <c r="J5" s="1058" t="s">
        <v>100</v>
      </c>
      <c r="K5" s="1058"/>
      <c r="L5" s="1059"/>
      <c r="M5" s="1060" t="s">
        <v>1231</v>
      </c>
      <c r="N5" s="907"/>
      <c r="O5" s="1063" t="s">
        <v>2007</v>
      </c>
      <c r="P5" s="1058" t="s">
        <v>100</v>
      </c>
      <c r="Q5" s="1058"/>
      <c r="R5" s="1059"/>
      <c r="S5" s="1060" t="s">
        <v>1231</v>
      </c>
      <c r="T5" s="907"/>
      <c r="U5" s="1063" t="s">
        <v>2007</v>
      </c>
      <c r="V5" s="1058" t="s">
        <v>100</v>
      </c>
      <c r="W5" s="1058"/>
      <c r="X5" s="1059"/>
      <c r="Y5" s="1060" t="s">
        <v>1231</v>
      </c>
      <c r="Z5" s="907"/>
      <c r="AA5" s="1063" t="s">
        <v>2007</v>
      </c>
      <c r="AB5" s="1058" t="s">
        <v>100</v>
      </c>
      <c r="AC5" s="1058"/>
      <c r="AD5" s="1059"/>
      <c r="AE5" s="1060" t="s">
        <v>1231</v>
      </c>
      <c r="AF5" s="907"/>
      <c r="AG5" s="1063" t="s">
        <v>2007</v>
      </c>
      <c r="AH5" s="1058" t="s">
        <v>100</v>
      </c>
      <c r="AI5" s="1058"/>
      <c r="AJ5" s="1059"/>
      <c r="AK5" s="1060" t="s">
        <v>1231</v>
      </c>
      <c r="AL5" s="907"/>
      <c r="AM5" s="1063" t="s">
        <v>2007</v>
      </c>
      <c r="AN5" s="1058" t="s">
        <v>100</v>
      </c>
      <c r="AO5" s="1058"/>
      <c r="AP5" s="1059"/>
      <c r="AQ5" s="1060" t="s">
        <v>1231</v>
      </c>
      <c r="AR5" s="907"/>
      <c r="AS5" s="1063" t="s">
        <v>2007</v>
      </c>
      <c r="AT5" s="1058" t="s">
        <v>100</v>
      </c>
      <c r="AU5" s="1058"/>
      <c r="AV5" s="1059"/>
      <c r="AW5" s="1060" t="s">
        <v>1231</v>
      </c>
      <c r="AX5" s="907"/>
      <c r="AY5" s="1063" t="s">
        <v>2007</v>
      </c>
      <c r="AZ5" s="1058" t="s">
        <v>100</v>
      </c>
      <c r="BA5" s="1058"/>
      <c r="BB5" s="1059"/>
      <c r="BC5" s="1060" t="s">
        <v>1231</v>
      </c>
      <c r="BD5" s="907"/>
      <c r="BE5" s="1063" t="s">
        <v>2007</v>
      </c>
      <c r="BF5" s="1136" t="s">
        <v>100</v>
      </c>
      <c r="BG5" s="1058"/>
      <c r="BH5" s="1058"/>
      <c r="BI5" s="1058"/>
      <c r="BJ5" s="1058"/>
      <c r="BK5" s="1059"/>
      <c r="BL5" s="1060" t="s">
        <v>1231</v>
      </c>
      <c r="BM5" s="907"/>
      <c r="BN5" s="1063" t="s">
        <v>2007</v>
      </c>
      <c r="BO5" s="1136" t="s">
        <v>100</v>
      </c>
      <c r="BP5" s="1058"/>
      <c r="BQ5" s="1058"/>
      <c r="BR5" s="1058"/>
      <c r="BS5" s="1058"/>
      <c r="BT5" s="1059"/>
      <c r="BU5" s="1060" t="s">
        <v>1231</v>
      </c>
      <c r="BV5" s="907"/>
      <c r="BW5" s="1063" t="s">
        <v>2007</v>
      </c>
      <c r="BX5" s="1136" t="s">
        <v>100</v>
      </c>
      <c r="BY5" s="1058"/>
      <c r="BZ5" s="1058"/>
      <c r="CA5" s="1058"/>
      <c r="CB5" s="1058"/>
      <c r="CC5" s="1059"/>
      <c r="CD5" s="1060" t="s">
        <v>1231</v>
      </c>
      <c r="CE5" s="907"/>
      <c r="CF5" s="1075" t="s">
        <v>2007</v>
      </c>
      <c r="CG5" s="1136" t="s">
        <v>100</v>
      </c>
      <c r="CH5" s="1058"/>
      <c r="CI5" s="1058"/>
      <c r="CJ5" s="1058"/>
      <c r="CK5" s="1058"/>
      <c r="CL5" s="1059"/>
      <c r="CM5" s="1137" t="s">
        <v>1231</v>
      </c>
    </row>
    <row r="6" spans="1:92" s="367" customFormat="1" ht="18" customHeight="1" x14ac:dyDescent="0.4">
      <c r="A6" s="1134"/>
      <c r="B6" s="1047"/>
      <c r="C6" s="1064"/>
      <c r="D6" s="1123" t="s">
        <v>5469</v>
      </c>
      <c r="E6" s="1124"/>
      <c r="F6" s="1125" t="s">
        <v>3407</v>
      </c>
      <c r="G6" s="1061"/>
      <c r="H6" s="908"/>
      <c r="I6" s="1064"/>
      <c r="J6" s="1123" t="s">
        <v>5469</v>
      </c>
      <c r="K6" s="1124"/>
      <c r="L6" s="1125" t="s">
        <v>3407</v>
      </c>
      <c r="M6" s="1061"/>
      <c r="N6" s="908"/>
      <c r="O6" s="1064"/>
      <c r="P6" s="1123" t="s">
        <v>5469</v>
      </c>
      <c r="Q6" s="1124"/>
      <c r="R6" s="1125" t="s">
        <v>3407</v>
      </c>
      <c r="S6" s="1061"/>
      <c r="T6" s="908"/>
      <c r="U6" s="1064"/>
      <c r="V6" s="1123" t="s">
        <v>5469</v>
      </c>
      <c r="W6" s="1124"/>
      <c r="X6" s="1125" t="s">
        <v>3407</v>
      </c>
      <c r="Y6" s="1061"/>
      <c r="Z6" s="908"/>
      <c r="AA6" s="1064"/>
      <c r="AB6" s="1123" t="s">
        <v>5469</v>
      </c>
      <c r="AC6" s="1124"/>
      <c r="AD6" s="1125" t="s">
        <v>3407</v>
      </c>
      <c r="AE6" s="1061"/>
      <c r="AF6" s="908"/>
      <c r="AG6" s="1064"/>
      <c r="AH6" s="1123" t="s">
        <v>5469</v>
      </c>
      <c r="AI6" s="1124"/>
      <c r="AJ6" s="1125" t="s">
        <v>3407</v>
      </c>
      <c r="AK6" s="1061"/>
      <c r="AL6" s="908"/>
      <c r="AM6" s="1064"/>
      <c r="AN6" s="1123" t="s">
        <v>5469</v>
      </c>
      <c r="AO6" s="1124"/>
      <c r="AP6" s="1125" t="s">
        <v>3407</v>
      </c>
      <c r="AQ6" s="1061"/>
      <c r="AR6" s="908"/>
      <c r="AS6" s="1064"/>
      <c r="AT6" s="1123" t="s">
        <v>5469</v>
      </c>
      <c r="AU6" s="1124"/>
      <c r="AV6" s="1125" t="s">
        <v>3407</v>
      </c>
      <c r="AW6" s="1061"/>
      <c r="AX6" s="908"/>
      <c r="AY6" s="1064"/>
      <c r="AZ6" s="1123" t="s">
        <v>5469</v>
      </c>
      <c r="BA6" s="1124"/>
      <c r="BB6" s="1125" t="s">
        <v>3407</v>
      </c>
      <c r="BC6" s="1061"/>
      <c r="BD6" s="908"/>
      <c r="BE6" s="1064"/>
      <c r="BF6" s="1140" t="s">
        <v>5468</v>
      </c>
      <c r="BG6" s="1141"/>
      <c r="BH6" s="1141"/>
      <c r="BI6" s="1123" t="s">
        <v>5469</v>
      </c>
      <c r="BJ6" s="1124"/>
      <c r="BK6" s="1125" t="s">
        <v>3407</v>
      </c>
      <c r="BL6" s="1061"/>
      <c r="BM6" s="908"/>
      <c r="BN6" s="1064"/>
      <c r="BO6" s="1140" t="s">
        <v>5468</v>
      </c>
      <c r="BP6" s="1141"/>
      <c r="BQ6" s="1141"/>
      <c r="BR6" s="1123" t="s">
        <v>5469</v>
      </c>
      <c r="BS6" s="1124"/>
      <c r="BT6" s="1125" t="s">
        <v>3407</v>
      </c>
      <c r="BU6" s="1061"/>
      <c r="BV6" s="908"/>
      <c r="BW6" s="1064"/>
      <c r="BX6" s="1140" t="s">
        <v>5468</v>
      </c>
      <c r="BY6" s="1141"/>
      <c r="BZ6" s="1141"/>
      <c r="CA6" s="1123" t="s">
        <v>5469</v>
      </c>
      <c r="CB6" s="1124"/>
      <c r="CC6" s="1125" t="s">
        <v>3407</v>
      </c>
      <c r="CD6" s="1061"/>
      <c r="CE6" s="908"/>
      <c r="CF6" s="1076"/>
      <c r="CG6" s="1140" t="s">
        <v>5468</v>
      </c>
      <c r="CH6" s="1141"/>
      <c r="CI6" s="1141"/>
      <c r="CJ6" s="1123" t="s">
        <v>5469</v>
      </c>
      <c r="CK6" s="1124"/>
      <c r="CL6" s="1125" t="s">
        <v>3407</v>
      </c>
      <c r="CM6" s="1138"/>
    </row>
    <row r="7" spans="1:92" s="416" customFormat="1" ht="42.75" x14ac:dyDescent="0.35">
      <c r="A7" s="1134"/>
      <c r="B7" s="1048"/>
      <c r="C7" s="1065"/>
      <c r="D7" s="790" t="s">
        <v>3415</v>
      </c>
      <c r="E7" s="790" t="s">
        <v>5470</v>
      </c>
      <c r="F7" s="1126"/>
      <c r="G7" s="1062"/>
      <c r="H7" s="909"/>
      <c r="I7" s="1065"/>
      <c r="J7" s="790" t="s">
        <v>3415</v>
      </c>
      <c r="K7" s="790" t="s">
        <v>5470</v>
      </c>
      <c r="L7" s="1126"/>
      <c r="M7" s="1062"/>
      <c r="N7" s="909"/>
      <c r="O7" s="1065"/>
      <c r="P7" s="790" t="s">
        <v>3415</v>
      </c>
      <c r="Q7" s="790" t="s">
        <v>5470</v>
      </c>
      <c r="R7" s="1126"/>
      <c r="S7" s="1062"/>
      <c r="T7" s="909"/>
      <c r="U7" s="1065"/>
      <c r="V7" s="790" t="s">
        <v>3415</v>
      </c>
      <c r="W7" s="790" t="s">
        <v>5470</v>
      </c>
      <c r="X7" s="1126"/>
      <c r="Y7" s="1062"/>
      <c r="Z7" s="909"/>
      <c r="AA7" s="1065"/>
      <c r="AB7" s="790" t="s">
        <v>3415</v>
      </c>
      <c r="AC7" s="790" t="s">
        <v>5470</v>
      </c>
      <c r="AD7" s="1126"/>
      <c r="AE7" s="1062"/>
      <c r="AF7" s="909"/>
      <c r="AG7" s="1065"/>
      <c r="AH7" s="790" t="s">
        <v>3415</v>
      </c>
      <c r="AI7" s="790" t="s">
        <v>5470</v>
      </c>
      <c r="AJ7" s="1126"/>
      <c r="AK7" s="1062"/>
      <c r="AL7" s="909"/>
      <c r="AM7" s="1065"/>
      <c r="AN7" s="790" t="s">
        <v>3415</v>
      </c>
      <c r="AO7" s="790" t="s">
        <v>5470</v>
      </c>
      <c r="AP7" s="1126"/>
      <c r="AQ7" s="1062"/>
      <c r="AR7" s="909"/>
      <c r="AS7" s="1065"/>
      <c r="AT7" s="790" t="s">
        <v>3415</v>
      </c>
      <c r="AU7" s="790" t="s">
        <v>5470</v>
      </c>
      <c r="AV7" s="1126"/>
      <c r="AW7" s="1062"/>
      <c r="AX7" s="909"/>
      <c r="AY7" s="1065"/>
      <c r="AZ7" s="790" t="s">
        <v>3415</v>
      </c>
      <c r="BA7" s="790" t="s">
        <v>5470</v>
      </c>
      <c r="BB7" s="1126"/>
      <c r="BC7" s="1062"/>
      <c r="BD7" s="909"/>
      <c r="BE7" s="1065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1126"/>
      <c r="BL7" s="1062"/>
      <c r="BM7" s="909"/>
      <c r="BN7" s="1065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1126"/>
      <c r="BU7" s="1062"/>
      <c r="BV7" s="909"/>
      <c r="BW7" s="1065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1126"/>
      <c r="CD7" s="1062"/>
      <c r="CE7" s="909"/>
      <c r="CF7" s="1077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1126"/>
      <c r="CM7" s="1139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1135" t="s">
        <v>89</v>
      </c>
      <c r="B34" s="1135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917"/>
      <c r="B35" s="917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  <c r="Q35" s="918"/>
      <c r="R35" s="918"/>
      <c r="S35" s="918"/>
      <c r="T35" s="918"/>
      <c r="U35" s="918"/>
      <c r="V35" s="918"/>
      <c r="W35" s="918"/>
      <c r="X35" s="918"/>
      <c r="Y35" s="918"/>
      <c r="Z35" s="918"/>
      <c r="AA35" s="918"/>
      <c r="AB35" s="918"/>
      <c r="AC35" s="918"/>
      <c r="AD35" s="918"/>
      <c r="AE35" s="918"/>
      <c r="AF35" s="918"/>
      <c r="AG35" s="918"/>
      <c r="AH35" s="918"/>
      <c r="AI35" s="918"/>
      <c r="AJ35" s="918"/>
      <c r="AK35" s="918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  <c r="AW35" s="918"/>
      <c r="AX35" s="918"/>
      <c r="AY35" s="918"/>
      <c r="AZ35" s="918"/>
      <c r="BA35" s="918"/>
      <c r="BB35" s="918"/>
      <c r="BC35" s="918"/>
      <c r="BD35" s="918"/>
      <c r="BE35" s="918"/>
      <c r="BF35" s="918"/>
      <c r="BG35" s="918"/>
      <c r="BH35" s="918"/>
      <c r="BI35" s="918"/>
      <c r="BJ35" s="918"/>
      <c r="BK35" s="918"/>
      <c r="BL35" s="918"/>
      <c r="BM35" s="918"/>
      <c r="BN35" s="918"/>
      <c r="BO35" s="918"/>
      <c r="BP35" s="918"/>
      <c r="BQ35" s="918"/>
      <c r="BR35" s="918"/>
      <c r="BS35" s="918"/>
      <c r="BT35" s="918"/>
      <c r="BU35" s="918"/>
      <c r="BV35" s="918"/>
      <c r="BW35" s="918"/>
      <c r="BX35" s="918"/>
      <c r="BY35" s="918"/>
      <c r="BZ35" s="918"/>
      <c r="CA35" s="918"/>
      <c r="CB35" s="918"/>
      <c r="CC35" s="918"/>
      <c r="CD35" s="918"/>
      <c r="CE35" s="918"/>
      <c r="CF35" s="919"/>
      <c r="CG35" s="919"/>
      <c r="CH35" s="919"/>
      <c r="CI35" s="919"/>
      <c r="CJ35" s="919"/>
      <c r="CK35" s="919"/>
      <c r="CL35" s="919"/>
      <c r="CM35" s="919"/>
      <c r="CN35" s="514"/>
    </row>
    <row r="36" spans="1:92" s="46" customFormat="1" ht="21" x14ac:dyDescent="0.45">
      <c r="B36" s="920" t="s">
        <v>36</v>
      </c>
      <c r="C36" s="921">
        <f t="shared" ref="C36:BN36" si="33">SUM(C8+C9+C10+C11+C12+C18+C19+C20+C21+C24+C26+C29+C30+C31)</f>
        <v>51600</v>
      </c>
      <c r="D36" s="921">
        <f t="shared" si="33"/>
        <v>2580</v>
      </c>
      <c r="E36" s="921">
        <f t="shared" si="33"/>
        <v>2580</v>
      </c>
      <c r="F36" s="921">
        <f t="shared" si="33"/>
        <v>5160</v>
      </c>
      <c r="G36" s="921">
        <f t="shared" si="33"/>
        <v>46440</v>
      </c>
      <c r="H36" s="921">
        <f t="shared" si="33"/>
        <v>0</v>
      </c>
      <c r="I36" s="921">
        <f t="shared" si="33"/>
        <v>196100</v>
      </c>
      <c r="J36" s="921">
        <f t="shared" si="33"/>
        <v>9805</v>
      </c>
      <c r="K36" s="921">
        <f t="shared" si="33"/>
        <v>9805</v>
      </c>
      <c r="L36" s="921">
        <f t="shared" si="33"/>
        <v>19610</v>
      </c>
      <c r="M36" s="921">
        <f t="shared" si="33"/>
        <v>176490</v>
      </c>
      <c r="N36" s="921">
        <f t="shared" si="33"/>
        <v>0</v>
      </c>
      <c r="O36" s="921">
        <f t="shared" si="33"/>
        <v>767900</v>
      </c>
      <c r="P36" s="921">
        <f t="shared" si="33"/>
        <v>38395</v>
      </c>
      <c r="Q36" s="921">
        <f t="shared" si="33"/>
        <v>38395</v>
      </c>
      <c r="R36" s="921">
        <f t="shared" si="33"/>
        <v>76790</v>
      </c>
      <c r="S36" s="921">
        <f t="shared" si="33"/>
        <v>691110</v>
      </c>
      <c r="T36" s="921">
        <f t="shared" si="33"/>
        <v>0</v>
      </c>
      <c r="U36" s="921">
        <f t="shared" si="33"/>
        <v>290300</v>
      </c>
      <c r="V36" s="921">
        <f t="shared" si="33"/>
        <v>14515</v>
      </c>
      <c r="W36" s="921">
        <f t="shared" si="33"/>
        <v>14515</v>
      </c>
      <c r="X36" s="921">
        <f t="shared" si="33"/>
        <v>29030</v>
      </c>
      <c r="Y36" s="921">
        <f t="shared" si="33"/>
        <v>261270</v>
      </c>
      <c r="Z36" s="921">
        <f t="shared" si="33"/>
        <v>0</v>
      </c>
      <c r="AA36" s="921">
        <f t="shared" si="33"/>
        <v>400900</v>
      </c>
      <c r="AB36" s="921">
        <f t="shared" si="33"/>
        <v>20045</v>
      </c>
      <c r="AC36" s="921">
        <f t="shared" si="33"/>
        <v>20045</v>
      </c>
      <c r="AD36" s="921">
        <f t="shared" si="33"/>
        <v>40090</v>
      </c>
      <c r="AE36" s="921">
        <f t="shared" si="33"/>
        <v>360810</v>
      </c>
      <c r="AF36" s="921">
        <f t="shared" si="33"/>
        <v>0</v>
      </c>
      <c r="AG36" s="921">
        <f t="shared" si="33"/>
        <v>911600</v>
      </c>
      <c r="AH36" s="921">
        <f t="shared" si="33"/>
        <v>45580</v>
      </c>
      <c r="AI36" s="921">
        <f t="shared" si="33"/>
        <v>45580</v>
      </c>
      <c r="AJ36" s="921">
        <f t="shared" si="33"/>
        <v>91160</v>
      </c>
      <c r="AK36" s="921">
        <f t="shared" si="33"/>
        <v>820440</v>
      </c>
      <c r="AL36" s="921">
        <f t="shared" si="33"/>
        <v>0</v>
      </c>
      <c r="AM36" s="921">
        <f t="shared" si="33"/>
        <v>800200</v>
      </c>
      <c r="AN36" s="921">
        <f t="shared" si="33"/>
        <v>55532</v>
      </c>
      <c r="AO36" s="921">
        <f t="shared" si="33"/>
        <v>55532</v>
      </c>
      <c r="AP36" s="921">
        <f t="shared" si="33"/>
        <v>111064</v>
      </c>
      <c r="AQ36" s="921">
        <f t="shared" si="33"/>
        <v>689136</v>
      </c>
      <c r="AR36" s="921">
        <f t="shared" si="33"/>
        <v>0</v>
      </c>
      <c r="AS36" s="921">
        <f t="shared" si="33"/>
        <v>1061725</v>
      </c>
      <c r="AT36" s="921">
        <f t="shared" si="33"/>
        <v>79411.25</v>
      </c>
      <c r="AU36" s="921">
        <f t="shared" si="33"/>
        <v>79411.25</v>
      </c>
      <c r="AV36" s="921">
        <f t="shared" si="33"/>
        <v>158822.5</v>
      </c>
      <c r="AW36" s="921">
        <f t="shared" si="33"/>
        <v>902902.5</v>
      </c>
      <c r="AX36" s="921">
        <f t="shared" si="33"/>
        <v>0</v>
      </c>
      <c r="AY36" s="921">
        <f t="shared" si="33"/>
        <v>3218150</v>
      </c>
      <c r="AZ36" s="921">
        <f t="shared" si="33"/>
        <v>247802.5</v>
      </c>
      <c r="BA36" s="921">
        <f t="shared" si="33"/>
        <v>247802.5</v>
      </c>
      <c r="BB36" s="921">
        <f t="shared" si="33"/>
        <v>495605</v>
      </c>
      <c r="BC36" s="921">
        <f t="shared" si="33"/>
        <v>2722545</v>
      </c>
      <c r="BD36" s="921">
        <f t="shared" si="33"/>
        <v>0</v>
      </c>
      <c r="BE36" s="921">
        <f t="shared" si="33"/>
        <v>268750</v>
      </c>
      <c r="BF36" s="921">
        <f t="shared" si="33"/>
        <v>0</v>
      </c>
      <c r="BG36" s="921">
        <f t="shared" si="33"/>
        <v>0</v>
      </c>
      <c r="BH36" s="921">
        <f t="shared" si="33"/>
        <v>0</v>
      </c>
      <c r="BI36" s="921">
        <f t="shared" si="33"/>
        <v>13437.5</v>
      </c>
      <c r="BJ36" s="921">
        <f t="shared" si="33"/>
        <v>13437.5</v>
      </c>
      <c r="BK36" s="921">
        <f t="shared" si="33"/>
        <v>26875</v>
      </c>
      <c r="BL36" s="921">
        <f t="shared" si="33"/>
        <v>241875</v>
      </c>
      <c r="BM36" s="921">
        <f t="shared" si="33"/>
        <v>0</v>
      </c>
      <c r="BN36" s="921">
        <f t="shared" si="33"/>
        <v>212200</v>
      </c>
      <c r="BO36" s="921">
        <f t="shared" ref="BO36:CM36" si="34">SUM(BO8+BO9+BO10+BO11+BO12+BO18+BO19+BO20+BO21+BO24+BO26+BO29+BO30+BO31)</f>
        <v>0</v>
      </c>
      <c r="BP36" s="921">
        <f t="shared" si="34"/>
        <v>0</v>
      </c>
      <c r="BQ36" s="921">
        <f t="shared" si="34"/>
        <v>0</v>
      </c>
      <c r="BR36" s="921">
        <f t="shared" si="34"/>
        <v>10610</v>
      </c>
      <c r="BS36" s="921">
        <f t="shared" si="34"/>
        <v>10610</v>
      </c>
      <c r="BT36" s="921">
        <f t="shared" si="34"/>
        <v>21220</v>
      </c>
      <c r="BU36" s="921">
        <f t="shared" si="34"/>
        <v>190980</v>
      </c>
      <c r="BV36" s="921">
        <f t="shared" si="34"/>
        <v>0</v>
      </c>
      <c r="BW36" s="921">
        <f t="shared" si="34"/>
        <v>2344442.94</v>
      </c>
      <c r="BX36" s="921">
        <f t="shared" si="34"/>
        <v>0</v>
      </c>
      <c r="BY36" s="921">
        <f t="shared" si="34"/>
        <v>0</v>
      </c>
      <c r="BZ36" s="921">
        <f t="shared" si="34"/>
        <v>0</v>
      </c>
      <c r="CA36" s="921">
        <f t="shared" si="34"/>
        <v>137808.15</v>
      </c>
      <c r="CB36" s="921">
        <f t="shared" si="34"/>
        <v>137808.14000000001</v>
      </c>
      <c r="CC36" s="921">
        <f t="shared" si="34"/>
        <v>275616.28999999998</v>
      </c>
      <c r="CD36" s="921">
        <f t="shared" si="34"/>
        <v>2068826.65</v>
      </c>
      <c r="CE36" s="921">
        <f t="shared" si="34"/>
        <v>0</v>
      </c>
      <c r="CF36" s="921">
        <f t="shared" si="34"/>
        <v>10523867.939999999</v>
      </c>
      <c r="CG36" s="921">
        <f t="shared" si="34"/>
        <v>0</v>
      </c>
      <c r="CH36" s="921">
        <f t="shared" si="34"/>
        <v>0</v>
      </c>
      <c r="CI36" s="921">
        <f t="shared" si="34"/>
        <v>0</v>
      </c>
      <c r="CJ36" s="921">
        <f t="shared" si="34"/>
        <v>675521.4</v>
      </c>
      <c r="CK36" s="921">
        <f t="shared" si="34"/>
        <v>675521.39</v>
      </c>
      <c r="CL36" s="921">
        <f t="shared" si="34"/>
        <v>1351042.79</v>
      </c>
      <c r="CM36" s="921">
        <f t="shared" si="34"/>
        <v>9172825.1500000004</v>
      </c>
    </row>
    <row r="37" spans="1:92" s="46" customFormat="1" ht="21" x14ac:dyDescent="0.45">
      <c r="B37" s="920" t="s">
        <v>63</v>
      </c>
      <c r="C37" s="921">
        <f t="shared" ref="C37:BN37" si="35">SUM(C13+C14+C15+C16+C17+C22+C23+C25+C27+C28+C33)</f>
        <v>115200</v>
      </c>
      <c r="D37" s="921">
        <f t="shared" si="35"/>
        <v>5760</v>
      </c>
      <c r="E37" s="921">
        <f t="shared" si="35"/>
        <v>5760</v>
      </c>
      <c r="F37" s="921">
        <f t="shared" si="35"/>
        <v>11520</v>
      </c>
      <c r="G37" s="921">
        <f t="shared" si="35"/>
        <v>103680</v>
      </c>
      <c r="H37" s="921">
        <f t="shared" si="35"/>
        <v>0</v>
      </c>
      <c r="I37" s="921">
        <f t="shared" si="35"/>
        <v>755043</v>
      </c>
      <c r="J37" s="921">
        <f t="shared" si="35"/>
        <v>37752.15</v>
      </c>
      <c r="K37" s="921">
        <f t="shared" si="35"/>
        <v>37752.15</v>
      </c>
      <c r="L37" s="921">
        <f t="shared" si="35"/>
        <v>75504.3</v>
      </c>
      <c r="M37" s="921">
        <f t="shared" si="35"/>
        <v>679538.7</v>
      </c>
      <c r="N37" s="921">
        <f t="shared" si="35"/>
        <v>0</v>
      </c>
      <c r="O37" s="921">
        <f t="shared" si="35"/>
        <v>381307</v>
      </c>
      <c r="P37" s="921">
        <f t="shared" si="35"/>
        <v>19065.350000000002</v>
      </c>
      <c r="Q37" s="921">
        <f t="shared" si="35"/>
        <v>19065.350000000002</v>
      </c>
      <c r="R37" s="921">
        <f t="shared" si="35"/>
        <v>38130.700000000004</v>
      </c>
      <c r="S37" s="921">
        <f t="shared" si="35"/>
        <v>343176.3</v>
      </c>
      <c r="T37" s="921">
        <f t="shared" si="35"/>
        <v>0</v>
      </c>
      <c r="U37" s="921">
        <f t="shared" si="35"/>
        <v>82500</v>
      </c>
      <c r="V37" s="921">
        <f t="shared" si="35"/>
        <v>4125</v>
      </c>
      <c r="W37" s="921">
        <f t="shared" si="35"/>
        <v>4125</v>
      </c>
      <c r="X37" s="921">
        <f t="shared" si="35"/>
        <v>8250</v>
      </c>
      <c r="Y37" s="921">
        <f t="shared" si="35"/>
        <v>74250</v>
      </c>
      <c r="Z37" s="921">
        <f t="shared" si="35"/>
        <v>0</v>
      </c>
      <c r="AA37" s="921">
        <f t="shared" si="35"/>
        <v>257000</v>
      </c>
      <c r="AB37" s="921">
        <f t="shared" si="35"/>
        <v>12850</v>
      </c>
      <c r="AC37" s="921">
        <f t="shared" si="35"/>
        <v>12850</v>
      </c>
      <c r="AD37" s="921">
        <f t="shared" si="35"/>
        <v>25700</v>
      </c>
      <c r="AE37" s="921">
        <f t="shared" si="35"/>
        <v>231300</v>
      </c>
      <c r="AF37" s="921">
        <f t="shared" si="35"/>
        <v>0</v>
      </c>
      <c r="AG37" s="921">
        <f t="shared" si="35"/>
        <v>500219</v>
      </c>
      <c r="AH37" s="921">
        <f t="shared" si="35"/>
        <v>25010.95</v>
      </c>
      <c r="AI37" s="921">
        <f t="shared" si="35"/>
        <v>25010.95</v>
      </c>
      <c r="AJ37" s="921">
        <f t="shared" si="35"/>
        <v>50021.9</v>
      </c>
      <c r="AK37" s="921">
        <f t="shared" si="35"/>
        <v>450197.1</v>
      </c>
      <c r="AL37" s="921">
        <f t="shared" si="35"/>
        <v>0</v>
      </c>
      <c r="AM37" s="921">
        <f t="shared" si="35"/>
        <v>92000</v>
      </c>
      <c r="AN37" s="921">
        <f t="shared" si="35"/>
        <v>4600</v>
      </c>
      <c r="AO37" s="921">
        <f t="shared" si="35"/>
        <v>4600</v>
      </c>
      <c r="AP37" s="921">
        <f t="shared" si="35"/>
        <v>9200</v>
      </c>
      <c r="AQ37" s="921">
        <f t="shared" si="35"/>
        <v>82800</v>
      </c>
      <c r="AR37" s="921">
        <f t="shared" si="35"/>
        <v>0</v>
      </c>
      <c r="AS37" s="921">
        <f t="shared" si="35"/>
        <v>251525</v>
      </c>
      <c r="AT37" s="921">
        <f t="shared" si="35"/>
        <v>12576.25</v>
      </c>
      <c r="AU37" s="921">
        <f t="shared" si="35"/>
        <v>12576.25</v>
      </c>
      <c r="AV37" s="921">
        <f t="shared" si="35"/>
        <v>25152.5</v>
      </c>
      <c r="AW37" s="921">
        <f t="shared" si="35"/>
        <v>226372.5</v>
      </c>
      <c r="AX37" s="921">
        <f t="shared" si="35"/>
        <v>0</v>
      </c>
      <c r="AY37" s="921">
        <f t="shared" si="35"/>
        <v>431500</v>
      </c>
      <c r="AZ37" s="921">
        <f t="shared" si="35"/>
        <v>36560</v>
      </c>
      <c r="BA37" s="921">
        <f t="shared" si="35"/>
        <v>36560</v>
      </c>
      <c r="BB37" s="921">
        <f t="shared" si="35"/>
        <v>73120</v>
      </c>
      <c r="BC37" s="921">
        <f t="shared" si="35"/>
        <v>358380</v>
      </c>
      <c r="BD37" s="921">
        <f t="shared" si="35"/>
        <v>0</v>
      </c>
      <c r="BE37" s="921">
        <f t="shared" si="35"/>
        <v>164000</v>
      </c>
      <c r="BF37" s="921">
        <f t="shared" si="35"/>
        <v>1650</v>
      </c>
      <c r="BG37" s="921">
        <f t="shared" si="35"/>
        <v>1320</v>
      </c>
      <c r="BH37" s="921">
        <f t="shared" si="35"/>
        <v>990</v>
      </c>
      <c r="BI37" s="921">
        <f t="shared" si="35"/>
        <v>4900</v>
      </c>
      <c r="BJ37" s="921">
        <f t="shared" si="35"/>
        <v>4900</v>
      </c>
      <c r="BK37" s="921">
        <f t="shared" si="35"/>
        <v>13760</v>
      </c>
      <c r="BL37" s="921">
        <f t="shared" si="35"/>
        <v>150240</v>
      </c>
      <c r="BM37" s="921">
        <f t="shared" si="35"/>
        <v>0</v>
      </c>
      <c r="BN37" s="921">
        <f t="shared" si="35"/>
        <v>5278285</v>
      </c>
      <c r="BO37" s="921">
        <f t="shared" ref="BO37:CM37" si="36">SUM(BO13+BO14+BO15+BO16+BO17+BO22+BO23+BO25+BO27+BO28+BO33)</f>
        <v>0</v>
      </c>
      <c r="BP37" s="921">
        <f t="shared" si="36"/>
        <v>0</v>
      </c>
      <c r="BQ37" s="921">
        <f t="shared" si="36"/>
        <v>0</v>
      </c>
      <c r="BR37" s="921">
        <f t="shared" si="36"/>
        <v>98316.13</v>
      </c>
      <c r="BS37" s="921">
        <f t="shared" si="36"/>
        <v>98316.13</v>
      </c>
      <c r="BT37" s="921">
        <f t="shared" si="36"/>
        <v>196632.26</v>
      </c>
      <c r="BU37" s="921">
        <f t="shared" si="36"/>
        <v>5081652.74</v>
      </c>
      <c r="BV37" s="921">
        <f t="shared" si="36"/>
        <v>0</v>
      </c>
      <c r="BW37" s="921">
        <f t="shared" si="36"/>
        <v>144770</v>
      </c>
      <c r="BX37" s="921">
        <f t="shared" si="36"/>
        <v>0</v>
      </c>
      <c r="BY37" s="921">
        <f t="shared" si="36"/>
        <v>0</v>
      </c>
      <c r="BZ37" s="921">
        <f t="shared" si="36"/>
        <v>0</v>
      </c>
      <c r="CA37" s="921">
        <f t="shared" si="36"/>
        <v>7238.5</v>
      </c>
      <c r="CB37" s="921">
        <f t="shared" si="36"/>
        <v>7238.5</v>
      </c>
      <c r="CC37" s="921">
        <f t="shared" si="36"/>
        <v>14477</v>
      </c>
      <c r="CD37" s="921">
        <f t="shared" si="36"/>
        <v>130293</v>
      </c>
      <c r="CE37" s="921">
        <f t="shared" si="36"/>
        <v>0</v>
      </c>
      <c r="CF37" s="921">
        <f t="shared" si="36"/>
        <v>8453349</v>
      </c>
      <c r="CG37" s="921">
        <f t="shared" si="36"/>
        <v>1650</v>
      </c>
      <c r="CH37" s="921">
        <f t="shared" si="36"/>
        <v>1320</v>
      </c>
      <c r="CI37" s="921">
        <f t="shared" si="36"/>
        <v>990</v>
      </c>
      <c r="CJ37" s="921">
        <f t="shared" si="36"/>
        <v>268754.33</v>
      </c>
      <c r="CK37" s="921">
        <f t="shared" si="36"/>
        <v>268754.33</v>
      </c>
      <c r="CL37" s="921">
        <f t="shared" si="36"/>
        <v>541468.66</v>
      </c>
      <c r="CM37" s="921">
        <f t="shared" si="36"/>
        <v>7911880.3399999999</v>
      </c>
    </row>
    <row r="38" spans="1:92" s="46" customFormat="1" ht="21" x14ac:dyDescent="0.45">
      <c r="B38" s="920" t="s">
        <v>6645</v>
      </c>
      <c r="C38" s="921">
        <f t="shared" ref="C38:BN38" si="37">SUM(C32)</f>
        <v>0</v>
      </c>
      <c r="D38" s="921">
        <f t="shared" si="37"/>
        <v>0</v>
      </c>
      <c r="E38" s="921">
        <f t="shared" si="37"/>
        <v>0</v>
      </c>
      <c r="F38" s="921">
        <f t="shared" si="37"/>
        <v>0</v>
      </c>
      <c r="G38" s="921">
        <f t="shared" si="37"/>
        <v>0</v>
      </c>
      <c r="H38" s="921">
        <f t="shared" si="37"/>
        <v>0</v>
      </c>
      <c r="I38" s="921">
        <f t="shared" si="37"/>
        <v>3852100</v>
      </c>
      <c r="J38" s="921">
        <f t="shared" si="37"/>
        <v>0</v>
      </c>
      <c r="K38" s="921">
        <f t="shared" si="37"/>
        <v>0</v>
      </c>
      <c r="L38" s="921">
        <f t="shared" si="37"/>
        <v>0</v>
      </c>
      <c r="M38" s="921">
        <f t="shared" si="37"/>
        <v>3852100</v>
      </c>
      <c r="N38" s="921">
        <f t="shared" si="37"/>
        <v>0</v>
      </c>
      <c r="O38" s="921">
        <f t="shared" si="37"/>
        <v>1335100</v>
      </c>
      <c r="P38" s="921">
        <f t="shared" si="37"/>
        <v>0</v>
      </c>
      <c r="Q38" s="921">
        <f t="shared" si="37"/>
        <v>0</v>
      </c>
      <c r="R38" s="921">
        <f t="shared" si="37"/>
        <v>0</v>
      </c>
      <c r="S38" s="921">
        <f t="shared" si="37"/>
        <v>1335100</v>
      </c>
      <c r="T38" s="921">
        <f t="shared" si="37"/>
        <v>0</v>
      </c>
      <c r="U38" s="921">
        <f t="shared" si="37"/>
        <v>3753800</v>
      </c>
      <c r="V38" s="921">
        <f t="shared" si="37"/>
        <v>0</v>
      </c>
      <c r="W38" s="921">
        <f t="shared" si="37"/>
        <v>0</v>
      </c>
      <c r="X38" s="921">
        <f t="shared" si="37"/>
        <v>0</v>
      </c>
      <c r="Y38" s="921">
        <f t="shared" si="37"/>
        <v>3753800</v>
      </c>
      <c r="Z38" s="921">
        <f t="shared" si="37"/>
        <v>0</v>
      </c>
      <c r="AA38" s="921">
        <f t="shared" si="37"/>
        <v>7838000</v>
      </c>
      <c r="AB38" s="921">
        <f t="shared" si="37"/>
        <v>0</v>
      </c>
      <c r="AC38" s="921">
        <f t="shared" si="37"/>
        <v>0</v>
      </c>
      <c r="AD38" s="921">
        <f t="shared" si="37"/>
        <v>0</v>
      </c>
      <c r="AE38" s="921">
        <f t="shared" si="37"/>
        <v>7838000</v>
      </c>
      <c r="AF38" s="921">
        <f t="shared" si="37"/>
        <v>0</v>
      </c>
      <c r="AG38" s="921">
        <f t="shared" si="37"/>
        <v>5105300</v>
      </c>
      <c r="AH38" s="921">
        <f t="shared" si="37"/>
        <v>0</v>
      </c>
      <c r="AI38" s="921">
        <f t="shared" si="37"/>
        <v>0</v>
      </c>
      <c r="AJ38" s="921">
        <f t="shared" si="37"/>
        <v>0</v>
      </c>
      <c r="AK38" s="921">
        <f t="shared" si="37"/>
        <v>5105300</v>
      </c>
      <c r="AL38" s="921">
        <f t="shared" si="37"/>
        <v>0</v>
      </c>
      <c r="AM38" s="921">
        <f t="shared" si="37"/>
        <v>2503900</v>
      </c>
      <c r="AN38" s="921">
        <f t="shared" si="37"/>
        <v>0</v>
      </c>
      <c r="AO38" s="921">
        <f t="shared" si="37"/>
        <v>0</v>
      </c>
      <c r="AP38" s="921">
        <f t="shared" si="37"/>
        <v>0</v>
      </c>
      <c r="AQ38" s="921">
        <f t="shared" si="37"/>
        <v>2503900</v>
      </c>
      <c r="AR38" s="921">
        <f t="shared" si="37"/>
        <v>0</v>
      </c>
      <c r="AS38" s="921">
        <f t="shared" si="37"/>
        <v>4871200</v>
      </c>
      <c r="AT38" s="921">
        <f t="shared" si="37"/>
        <v>0</v>
      </c>
      <c r="AU38" s="921">
        <f t="shared" si="37"/>
        <v>0</v>
      </c>
      <c r="AV38" s="921">
        <f t="shared" si="37"/>
        <v>0</v>
      </c>
      <c r="AW38" s="921">
        <f t="shared" si="37"/>
        <v>4871200</v>
      </c>
      <c r="AX38" s="921">
        <f t="shared" si="37"/>
        <v>0</v>
      </c>
      <c r="AY38" s="921">
        <f t="shared" si="37"/>
        <v>529200</v>
      </c>
      <c r="AZ38" s="921">
        <f t="shared" si="37"/>
        <v>0</v>
      </c>
      <c r="BA38" s="921">
        <f t="shared" si="37"/>
        <v>0</v>
      </c>
      <c r="BB38" s="921">
        <f t="shared" si="37"/>
        <v>0</v>
      </c>
      <c r="BC38" s="921">
        <f t="shared" si="37"/>
        <v>529200</v>
      </c>
      <c r="BD38" s="921">
        <f t="shared" si="37"/>
        <v>0</v>
      </c>
      <c r="BE38" s="921">
        <f t="shared" si="37"/>
        <v>4122800</v>
      </c>
      <c r="BF38" s="921">
        <f t="shared" si="37"/>
        <v>0</v>
      </c>
      <c r="BG38" s="921">
        <f t="shared" si="37"/>
        <v>0</v>
      </c>
      <c r="BH38" s="921">
        <f t="shared" si="37"/>
        <v>0</v>
      </c>
      <c r="BI38" s="921">
        <f t="shared" si="37"/>
        <v>0</v>
      </c>
      <c r="BJ38" s="921">
        <f t="shared" si="37"/>
        <v>0</v>
      </c>
      <c r="BK38" s="921">
        <f t="shared" si="37"/>
        <v>0</v>
      </c>
      <c r="BL38" s="921">
        <f t="shared" si="37"/>
        <v>4122800</v>
      </c>
      <c r="BM38" s="921">
        <f t="shared" si="37"/>
        <v>0</v>
      </c>
      <c r="BN38" s="921">
        <f t="shared" si="37"/>
        <v>5006600</v>
      </c>
      <c r="BO38" s="921">
        <f t="shared" ref="BO38:CE38" si="38">SUM(BO32)</f>
        <v>0</v>
      </c>
      <c r="BP38" s="921">
        <f t="shared" si="38"/>
        <v>0</v>
      </c>
      <c r="BQ38" s="921">
        <f t="shared" si="38"/>
        <v>0</v>
      </c>
      <c r="BR38" s="921">
        <f t="shared" si="38"/>
        <v>0</v>
      </c>
      <c r="BS38" s="921">
        <f t="shared" si="38"/>
        <v>0</v>
      </c>
      <c r="BT38" s="921">
        <f t="shared" si="38"/>
        <v>0</v>
      </c>
      <c r="BU38" s="921">
        <f t="shared" si="38"/>
        <v>5006600</v>
      </c>
      <c r="BV38" s="921">
        <f t="shared" si="38"/>
        <v>0</v>
      </c>
      <c r="BW38" s="921">
        <f t="shared" si="38"/>
        <v>13384800</v>
      </c>
      <c r="BX38" s="921">
        <f t="shared" si="38"/>
        <v>0</v>
      </c>
      <c r="BY38" s="921">
        <f t="shared" si="38"/>
        <v>0</v>
      </c>
      <c r="BZ38" s="921">
        <f t="shared" si="38"/>
        <v>0</v>
      </c>
      <c r="CA38" s="921">
        <f t="shared" si="38"/>
        <v>0</v>
      </c>
      <c r="CB38" s="921">
        <f t="shared" si="38"/>
        <v>0</v>
      </c>
      <c r="CC38" s="921">
        <f t="shared" si="38"/>
        <v>0</v>
      </c>
      <c r="CD38" s="921">
        <f t="shared" si="38"/>
        <v>13384800</v>
      </c>
      <c r="CE38" s="921">
        <f t="shared" si="38"/>
        <v>0</v>
      </c>
      <c r="CF38" s="921">
        <f>SUM(CF32)</f>
        <v>52302800</v>
      </c>
      <c r="CG38" s="921">
        <f t="shared" ref="CG38:CM38" si="39">SUM(CG32)</f>
        <v>0</v>
      </c>
      <c r="CH38" s="921">
        <f t="shared" si="39"/>
        <v>0</v>
      </c>
      <c r="CI38" s="921">
        <f t="shared" si="39"/>
        <v>0</v>
      </c>
      <c r="CJ38" s="921">
        <f t="shared" si="39"/>
        <v>0</v>
      </c>
      <c r="CK38" s="921">
        <f t="shared" si="39"/>
        <v>0</v>
      </c>
      <c r="CL38" s="921">
        <f t="shared" si="39"/>
        <v>0</v>
      </c>
      <c r="CM38" s="921">
        <f t="shared" si="39"/>
        <v>52302800</v>
      </c>
    </row>
    <row r="39" spans="1:92" s="46" customFormat="1" ht="21.75" thickBot="1" x14ac:dyDescent="0.5">
      <c r="B39" s="250"/>
      <c r="C39" s="922">
        <f t="shared" ref="C39:BN39" si="40">SUM(C36:C38)</f>
        <v>166800</v>
      </c>
      <c r="D39" s="922">
        <f t="shared" si="40"/>
        <v>8340</v>
      </c>
      <c r="E39" s="922">
        <f t="shared" si="40"/>
        <v>8340</v>
      </c>
      <c r="F39" s="922">
        <f t="shared" si="40"/>
        <v>16680</v>
      </c>
      <c r="G39" s="922">
        <f t="shared" si="40"/>
        <v>150120</v>
      </c>
      <c r="H39" s="922">
        <f t="shared" si="40"/>
        <v>0</v>
      </c>
      <c r="I39" s="922">
        <f t="shared" si="40"/>
        <v>4803243</v>
      </c>
      <c r="J39" s="922">
        <f t="shared" si="40"/>
        <v>47557.15</v>
      </c>
      <c r="K39" s="922">
        <f t="shared" si="40"/>
        <v>47557.15</v>
      </c>
      <c r="L39" s="922">
        <f t="shared" si="40"/>
        <v>95114.3</v>
      </c>
      <c r="M39" s="922">
        <f t="shared" si="40"/>
        <v>4708128.7</v>
      </c>
      <c r="N39" s="922">
        <f t="shared" si="40"/>
        <v>0</v>
      </c>
      <c r="O39" s="922">
        <f t="shared" si="40"/>
        <v>2484307</v>
      </c>
      <c r="P39" s="922">
        <f t="shared" si="40"/>
        <v>57460.350000000006</v>
      </c>
      <c r="Q39" s="922">
        <f t="shared" si="40"/>
        <v>57460.350000000006</v>
      </c>
      <c r="R39" s="922">
        <f t="shared" si="40"/>
        <v>114920.70000000001</v>
      </c>
      <c r="S39" s="922">
        <f t="shared" si="40"/>
        <v>2369386.2999999998</v>
      </c>
      <c r="T39" s="922">
        <f t="shared" si="40"/>
        <v>0</v>
      </c>
      <c r="U39" s="922">
        <f t="shared" si="40"/>
        <v>4126600</v>
      </c>
      <c r="V39" s="922">
        <f t="shared" si="40"/>
        <v>18640</v>
      </c>
      <c r="W39" s="922">
        <f t="shared" si="40"/>
        <v>18640</v>
      </c>
      <c r="X39" s="922">
        <f t="shared" si="40"/>
        <v>37280</v>
      </c>
      <c r="Y39" s="922">
        <f t="shared" si="40"/>
        <v>4089320</v>
      </c>
      <c r="Z39" s="922">
        <f t="shared" si="40"/>
        <v>0</v>
      </c>
      <c r="AA39" s="922">
        <f t="shared" si="40"/>
        <v>8495900</v>
      </c>
      <c r="AB39" s="922">
        <f t="shared" si="40"/>
        <v>32895</v>
      </c>
      <c r="AC39" s="922">
        <f t="shared" si="40"/>
        <v>32895</v>
      </c>
      <c r="AD39" s="922">
        <f t="shared" si="40"/>
        <v>65790</v>
      </c>
      <c r="AE39" s="922">
        <f t="shared" si="40"/>
        <v>8430110</v>
      </c>
      <c r="AF39" s="922">
        <f t="shared" si="40"/>
        <v>0</v>
      </c>
      <c r="AG39" s="922">
        <f t="shared" si="40"/>
        <v>6517119</v>
      </c>
      <c r="AH39" s="922">
        <f t="shared" si="40"/>
        <v>70590.95</v>
      </c>
      <c r="AI39" s="922">
        <f t="shared" si="40"/>
        <v>70590.95</v>
      </c>
      <c r="AJ39" s="922">
        <f t="shared" si="40"/>
        <v>141181.9</v>
      </c>
      <c r="AK39" s="922">
        <f t="shared" si="40"/>
        <v>6375937.0999999996</v>
      </c>
      <c r="AL39" s="922">
        <f t="shared" si="40"/>
        <v>0</v>
      </c>
      <c r="AM39" s="922">
        <f t="shared" si="40"/>
        <v>3396100</v>
      </c>
      <c r="AN39" s="922">
        <f t="shared" si="40"/>
        <v>60132</v>
      </c>
      <c r="AO39" s="922">
        <f t="shared" si="40"/>
        <v>60132</v>
      </c>
      <c r="AP39" s="922">
        <f t="shared" si="40"/>
        <v>120264</v>
      </c>
      <c r="AQ39" s="922">
        <f t="shared" si="40"/>
        <v>3275836</v>
      </c>
      <c r="AR39" s="922">
        <f t="shared" si="40"/>
        <v>0</v>
      </c>
      <c r="AS39" s="922">
        <f t="shared" si="40"/>
        <v>6184450</v>
      </c>
      <c r="AT39" s="922">
        <f t="shared" si="40"/>
        <v>91987.5</v>
      </c>
      <c r="AU39" s="922">
        <f t="shared" si="40"/>
        <v>91987.5</v>
      </c>
      <c r="AV39" s="922">
        <f t="shared" si="40"/>
        <v>183975</v>
      </c>
      <c r="AW39" s="922">
        <f t="shared" si="40"/>
        <v>6000475</v>
      </c>
      <c r="AX39" s="922">
        <f t="shared" si="40"/>
        <v>0</v>
      </c>
      <c r="AY39" s="922">
        <f t="shared" si="40"/>
        <v>4178850</v>
      </c>
      <c r="AZ39" s="922">
        <f t="shared" si="40"/>
        <v>284362.5</v>
      </c>
      <c r="BA39" s="922">
        <f t="shared" si="40"/>
        <v>284362.5</v>
      </c>
      <c r="BB39" s="922">
        <f t="shared" si="40"/>
        <v>568725</v>
      </c>
      <c r="BC39" s="922">
        <f t="shared" si="40"/>
        <v>3610125</v>
      </c>
      <c r="BD39" s="922">
        <f t="shared" si="40"/>
        <v>0</v>
      </c>
      <c r="BE39" s="922">
        <f t="shared" si="40"/>
        <v>4555550</v>
      </c>
      <c r="BF39" s="922">
        <f t="shared" si="40"/>
        <v>1650</v>
      </c>
      <c r="BG39" s="922">
        <f t="shared" si="40"/>
        <v>1320</v>
      </c>
      <c r="BH39" s="922">
        <f t="shared" si="40"/>
        <v>990</v>
      </c>
      <c r="BI39" s="922">
        <f t="shared" si="40"/>
        <v>18337.5</v>
      </c>
      <c r="BJ39" s="922">
        <f t="shared" si="40"/>
        <v>18337.5</v>
      </c>
      <c r="BK39" s="922">
        <f t="shared" si="40"/>
        <v>40635</v>
      </c>
      <c r="BL39" s="922">
        <f t="shared" si="40"/>
        <v>4514915</v>
      </c>
      <c r="BM39" s="922">
        <f t="shared" si="40"/>
        <v>0</v>
      </c>
      <c r="BN39" s="922">
        <f t="shared" si="40"/>
        <v>10497085</v>
      </c>
      <c r="BO39" s="922">
        <f t="shared" ref="BO39:CE39" si="41">SUM(BO36:BO38)</f>
        <v>0</v>
      </c>
      <c r="BP39" s="922">
        <f t="shared" si="41"/>
        <v>0</v>
      </c>
      <c r="BQ39" s="922">
        <f t="shared" si="41"/>
        <v>0</v>
      </c>
      <c r="BR39" s="922">
        <f t="shared" si="41"/>
        <v>108926.13</v>
      </c>
      <c r="BS39" s="922">
        <f t="shared" si="41"/>
        <v>108926.13</v>
      </c>
      <c r="BT39" s="922">
        <f t="shared" si="41"/>
        <v>217852.26</v>
      </c>
      <c r="BU39" s="922">
        <f t="shared" si="41"/>
        <v>10279232.74</v>
      </c>
      <c r="BV39" s="922">
        <f t="shared" si="41"/>
        <v>0</v>
      </c>
      <c r="BW39" s="922">
        <f t="shared" si="41"/>
        <v>15874012.939999999</v>
      </c>
      <c r="BX39" s="922">
        <f t="shared" si="41"/>
        <v>0</v>
      </c>
      <c r="BY39" s="922">
        <f t="shared" si="41"/>
        <v>0</v>
      </c>
      <c r="BZ39" s="922">
        <f t="shared" si="41"/>
        <v>0</v>
      </c>
      <c r="CA39" s="922">
        <f t="shared" si="41"/>
        <v>145046.65</v>
      </c>
      <c r="CB39" s="922">
        <f t="shared" si="41"/>
        <v>145046.64000000001</v>
      </c>
      <c r="CC39" s="922">
        <f t="shared" si="41"/>
        <v>290093.28999999998</v>
      </c>
      <c r="CD39" s="922">
        <f t="shared" si="41"/>
        <v>15583919.65</v>
      </c>
      <c r="CE39" s="922">
        <f t="shared" si="41"/>
        <v>0</v>
      </c>
      <c r="CF39" s="922">
        <f>SUM(CF36:CF38)</f>
        <v>71280016.939999998</v>
      </c>
      <c r="CG39" s="922">
        <f t="shared" ref="CG39:CM39" si="42">SUM(CG36:CG38)</f>
        <v>1650</v>
      </c>
      <c r="CH39" s="922">
        <f t="shared" si="42"/>
        <v>1320</v>
      </c>
      <c r="CI39" s="922">
        <f t="shared" si="42"/>
        <v>990</v>
      </c>
      <c r="CJ39" s="922">
        <f t="shared" si="42"/>
        <v>944275.73</v>
      </c>
      <c r="CK39" s="922">
        <f t="shared" si="42"/>
        <v>944275.72</v>
      </c>
      <c r="CL39" s="922">
        <f t="shared" si="42"/>
        <v>1892511.4500000002</v>
      </c>
      <c r="CM39" s="922">
        <f t="shared" si="42"/>
        <v>69387505.49000001</v>
      </c>
    </row>
    <row r="40" spans="1:92" s="46" customFormat="1" ht="21.75" thickTop="1" x14ac:dyDescent="0.45">
      <c r="B40" s="25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>
        <f>SUM(CE34-CE39)</f>
        <v>0</v>
      </c>
      <c r="CF40" s="924">
        <f>SUM(CF34-CF39)</f>
        <v>0</v>
      </c>
      <c r="CG40" s="924"/>
      <c r="CH40" s="924"/>
      <c r="CI40" s="924"/>
      <c r="CJ40" s="925">
        <f>SUM(CJ34-CJ39)</f>
        <v>0</v>
      </c>
      <c r="CK40" s="925">
        <f>SUM(CK34-CK39)</f>
        <v>0</v>
      </c>
      <c r="CL40" s="925">
        <f>SUM(CL34-CL39)</f>
        <v>-2.3283064365386963E-10</v>
      </c>
      <c r="CM40" s="925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926" t="s">
        <v>5883</v>
      </c>
      <c r="CG41" s="926"/>
      <c r="CH41" s="926"/>
      <c r="CI41" s="926"/>
      <c r="CJ41" s="926"/>
      <c r="CK41" s="926"/>
      <c r="CL41" s="926"/>
      <c r="CM41" s="926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927" t="s">
        <v>6557</v>
      </c>
      <c r="CG42" s="927"/>
      <c r="CH42" s="926"/>
      <c r="CI42" s="926"/>
      <c r="CJ42" s="926"/>
      <c r="CK42" s="926"/>
      <c r="CL42" s="926"/>
      <c r="CM42" s="926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928" t="s">
        <v>100</v>
      </c>
      <c r="CG43" s="928"/>
      <c r="CH43" s="926"/>
      <c r="CI43" s="926"/>
      <c r="CJ43" s="926"/>
      <c r="CK43" s="926"/>
      <c r="CL43" s="926"/>
      <c r="CM43" s="926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928"/>
      <c r="CG44" s="927" t="s">
        <v>6646</v>
      </c>
      <c r="CH44" s="926"/>
      <c r="CI44" s="926"/>
      <c r="CJ44" s="926"/>
      <c r="CK44" s="926"/>
      <c r="CL44" s="926">
        <f>SUM(CG39+CJ39)</f>
        <v>945925.73</v>
      </c>
      <c r="CM44" s="926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928"/>
      <c r="CG45" s="927" t="s">
        <v>6647</v>
      </c>
      <c r="CH45" s="926"/>
      <c r="CI45" s="926"/>
      <c r="CJ45" s="926"/>
      <c r="CK45" s="926"/>
      <c r="CL45" s="926">
        <f>SUM(CI39+CK39)</f>
        <v>945265.72</v>
      </c>
      <c r="CM45" s="926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928"/>
      <c r="CG46" s="927" t="s">
        <v>6648</v>
      </c>
      <c r="CH46" s="926"/>
      <c r="CI46" s="926"/>
      <c r="CJ46" s="926"/>
      <c r="CK46" s="926"/>
      <c r="CL46" s="926">
        <f>SUM(CH39)</f>
        <v>1320</v>
      </c>
      <c r="CM46" s="926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927" t="s">
        <v>6558</v>
      </c>
      <c r="CG47" s="929"/>
      <c r="CH47" s="926"/>
      <c r="CI47" s="926"/>
      <c r="CJ47" s="926"/>
      <c r="CK47" s="926"/>
      <c r="CL47" s="926"/>
      <c r="CM47" s="930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</mergeCells>
  <pageMargins left="0.31496062992125984" right="0.19685039370078741" top="0.39370078740157483" bottom="0.35433070866141736" header="0.31496062992125984" footer="0.31496062992125984"/>
  <pageSetup paperSize="9" scale="50" orientation="landscape" r:id="rId1"/>
  <rowBreaks count="1" manualBreakCount="1">
    <brk id="47" max="16383" man="1"/>
  </rowBreaks>
  <colBreaks count="5" manualBreakCount="5">
    <brk id="14" max="1048575" man="1"/>
    <brk id="32" max="1048575" man="1"/>
    <brk id="50" max="1048575" man="1"/>
    <brk id="65" max="1048575" man="1"/>
    <brk id="8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390"/>
  <sheetViews>
    <sheetView zoomScale="85" zoomScaleNormal="85" workbookViewId="0">
      <selection activeCell="D14" sqref="D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1092" t="s">
        <v>93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</row>
    <row r="2" spans="1:21" s="85" customFormat="1" ht="26.25" x14ac:dyDescent="0.55000000000000004">
      <c r="A2" s="1092" t="s">
        <v>4074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</row>
    <row r="3" spans="1:21" s="85" customFormat="1" ht="26.25" x14ac:dyDescent="0.55000000000000004">
      <c r="A3" s="1093" t="s">
        <v>6637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</row>
    <row r="4" spans="1:21" s="86" customFormat="1" ht="23.25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100</v>
      </c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7"/>
      <c r="R4" s="1118" t="s">
        <v>3407</v>
      </c>
      <c r="S4" s="453" t="s">
        <v>2039</v>
      </c>
      <c r="T4" s="85"/>
    </row>
    <row r="5" spans="1:21" s="86" customFormat="1" ht="21" x14ac:dyDescent="0.45">
      <c r="A5" s="1096"/>
      <c r="B5" s="1097"/>
      <c r="C5" s="1101"/>
      <c r="D5" s="1104"/>
      <c r="E5" s="1107"/>
      <c r="F5" s="1160" t="s">
        <v>5471</v>
      </c>
      <c r="G5" s="1161"/>
      <c r="H5" s="1148" t="s">
        <v>5468</v>
      </c>
      <c r="I5" s="1149"/>
      <c r="J5" s="1149"/>
      <c r="K5" s="1149"/>
      <c r="L5" s="1149"/>
      <c r="M5" s="1150"/>
      <c r="N5" s="1151" t="s">
        <v>5469</v>
      </c>
      <c r="O5" s="1152"/>
      <c r="P5" s="1152"/>
      <c r="Q5" s="1153"/>
      <c r="R5" s="1119"/>
      <c r="S5" s="1090" t="s">
        <v>3412</v>
      </c>
      <c r="T5" s="85"/>
    </row>
    <row r="6" spans="1:21" s="86" customFormat="1" ht="21" x14ac:dyDescent="0.2">
      <c r="A6" s="1096"/>
      <c r="B6" s="1097"/>
      <c r="C6" s="1101"/>
      <c r="D6" s="1104"/>
      <c r="E6" s="1107"/>
      <c r="F6" s="1162"/>
      <c r="G6" s="1163"/>
      <c r="H6" s="1142" t="s">
        <v>3415</v>
      </c>
      <c r="I6" s="1143"/>
      <c r="J6" s="1142" t="s">
        <v>3413</v>
      </c>
      <c r="K6" s="1143"/>
      <c r="L6" s="1142" t="s">
        <v>6457</v>
      </c>
      <c r="M6" s="1143"/>
      <c r="N6" s="1154" t="s">
        <v>3415</v>
      </c>
      <c r="O6" s="1155"/>
      <c r="P6" s="1154" t="s">
        <v>5472</v>
      </c>
      <c r="Q6" s="1155"/>
      <c r="R6" s="1119"/>
      <c r="S6" s="1090"/>
      <c r="T6" s="418"/>
    </row>
    <row r="7" spans="1:21" s="86" customFormat="1" ht="21" x14ac:dyDescent="0.2">
      <c r="A7" s="1096"/>
      <c r="B7" s="1097"/>
      <c r="C7" s="1101"/>
      <c r="D7" s="1104"/>
      <c r="E7" s="1107"/>
      <c r="F7" s="1162"/>
      <c r="G7" s="1163"/>
      <c r="H7" s="1144"/>
      <c r="I7" s="1145"/>
      <c r="J7" s="1144"/>
      <c r="K7" s="1145"/>
      <c r="L7" s="1144"/>
      <c r="M7" s="1145"/>
      <c r="N7" s="1156"/>
      <c r="O7" s="1157"/>
      <c r="P7" s="1156"/>
      <c r="Q7" s="1157"/>
      <c r="R7" s="1119"/>
      <c r="S7" s="1090"/>
      <c r="T7" s="418"/>
    </row>
    <row r="8" spans="1:21" s="86" customFormat="1" ht="21" x14ac:dyDescent="0.2">
      <c r="A8" s="1096"/>
      <c r="B8" s="1097"/>
      <c r="C8" s="1101"/>
      <c r="D8" s="1104"/>
      <c r="E8" s="1108"/>
      <c r="F8" s="1164"/>
      <c r="G8" s="1165"/>
      <c r="H8" s="1146" t="s">
        <v>5473</v>
      </c>
      <c r="I8" s="1147"/>
      <c r="J8" s="1146" t="s">
        <v>5474</v>
      </c>
      <c r="K8" s="1147"/>
      <c r="L8" s="1146" t="s">
        <v>5475</v>
      </c>
      <c r="M8" s="1147"/>
      <c r="N8" s="1158" t="s">
        <v>5476</v>
      </c>
      <c r="O8" s="1159"/>
      <c r="P8" s="1158" t="s">
        <v>5476</v>
      </c>
      <c r="Q8" s="1159"/>
      <c r="R8" s="1120"/>
      <c r="S8" s="1091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1084" t="s">
        <v>1716</v>
      </c>
      <c r="B29" s="1085"/>
      <c r="C29" s="1085"/>
      <c r="D29" s="1086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1084" t="s">
        <v>1282</v>
      </c>
      <c r="B35" s="1085"/>
      <c r="C35" s="1085"/>
      <c r="D35" s="1086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1084" t="s">
        <v>1734</v>
      </c>
      <c r="B40" s="1085"/>
      <c r="C40" s="1085"/>
      <c r="D40" s="1086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1084" t="s">
        <v>1332</v>
      </c>
      <c r="B52" s="1085"/>
      <c r="C52" s="1085"/>
      <c r="D52" s="1086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1084" t="s">
        <v>1724</v>
      </c>
      <c r="B62" s="1085"/>
      <c r="C62" s="1085"/>
      <c r="D62" s="1086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1081" t="s">
        <v>1531</v>
      </c>
      <c r="B98" s="1082"/>
      <c r="C98" s="1082"/>
      <c r="D98" s="1083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1081" t="s">
        <v>1621</v>
      </c>
      <c r="B105" s="1082"/>
      <c r="C105" s="1082"/>
      <c r="D105" s="1083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1081" t="s">
        <v>5973</v>
      </c>
      <c r="B147" s="1082"/>
      <c r="C147" s="1082"/>
      <c r="D147" s="1083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1081" t="s">
        <v>1762</v>
      </c>
      <c r="B153" s="1082"/>
      <c r="C153" s="1082"/>
      <c r="D153" s="1083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1081" t="s">
        <v>2514</v>
      </c>
      <c r="B160" s="1082"/>
      <c r="C160" s="1082"/>
      <c r="D160" s="1083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1084" t="s">
        <v>5980</v>
      </c>
      <c r="B164" s="1085"/>
      <c r="C164" s="1085"/>
      <c r="D164" s="1086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1084" t="s">
        <v>5982</v>
      </c>
      <c r="B167" s="1085"/>
      <c r="C167" s="1085"/>
      <c r="D167" s="1086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1084" t="s">
        <v>6311</v>
      </c>
      <c r="B171" s="1085"/>
      <c r="C171" s="1085"/>
      <c r="D171" s="1086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1084" t="s">
        <v>5983</v>
      </c>
      <c r="B186" s="1085"/>
      <c r="C186" s="1085"/>
      <c r="D186" s="1086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1081" t="s">
        <v>5988</v>
      </c>
      <c r="B194" s="1082"/>
      <c r="C194" s="1082"/>
      <c r="D194" s="1083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1084" t="s">
        <v>1989</v>
      </c>
      <c r="B198" s="1085"/>
      <c r="C198" s="1085"/>
      <c r="D198" s="1086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1084" t="s">
        <v>1986</v>
      </c>
      <c r="B202" s="1085"/>
      <c r="C202" s="1085"/>
      <c r="D202" s="1086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1084" t="s">
        <v>1965</v>
      </c>
      <c r="B206" s="1085"/>
      <c r="C206" s="1085"/>
      <c r="D206" s="1086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166" t="s">
        <v>5990</v>
      </c>
      <c r="B214" s="1166"/>
      <c r="C214" s="1166"/>
      <c r="D214" s="1166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1081" t="s">
        <v>5994</v>
      </c>
      <c r="B224" s="1082"/>
      <c r="C224" s="1082"/>
      <c r="D224" s="1083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1084" t="s">
        <v>4750</v>
      </c>
      <c r="B254" s="1085"/>
      <c r="C254" s="1085"/>
      <c r="D254" s="1086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915" t="s">
        <v>201</v>
      </c>
      <c r="G369" s="916">
        <v>0</v>
      </c>
      <c r="H369" s="916"/>
      <c r="I369" s="916"/>
      <c r="J369" s="916"/>
      <c r="K369" s="916"/>
      <c r="L369" s="916"/>
      <c r="M369" s="916"/>
      <c r="N369" s="915" t="s">
        <v>201</v>
      </c>
      <c r="O369" s="916">
        <v>0</v>
      </c>
      <c r="P369" s="915" t="s">
        <v>201</v>
      </c>
      <c r="Q369" s="916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1081" t="s">
        <v>1875</v>
      </c>
      <c r="B371" s="1082"/>
      <c r="C371" s="1082"/>
      <c r="D371" s="1083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1084" t="s">
        <v>6014</v>
      </c>
      <c r="B375" s="1085"/>
      <c r="C375" s="1085"/>
      <c r="D375" s="1086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1087" t="s">
        <v>596</v>
      </c>
      <c r="B376" s="1088"/>
      <c r="C376" s="1088"/>
      <c r="D376" s="1089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224:D224"/>
    <mergeCell ref="A254:D254"/>
    <mergeCell ref="A371:D371"/>
    <mergeCell ref="A98:D98"/>
    <mergeCell ref="A105:D105"/>
    <mergeCell ref="A147:D147"/>
    <mergeCell ref="A153:D153"/>
    <mergeCell ref="A214:D214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H6:I7"/>
    <mergeCell ref="J6:K7"/>
    <mergeCell ref="H8:I8"/>
    <mergeCell ref="J8:K8"/>
    <mergeCell ref="A4:B8"/>
    <mergeCell ref="C4:C8"/>
    <mergeCell ref="D4:D8"/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A62:D62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40" activePane="bottomRight" state="frozen"/>
      <selection pane="topRight" activeCell="B1" sqref="B1"/>
      <selection pane="bottomLeft" activeCell="A8" sqref="A8"/>
      <selection pane="bottomRight" activeCell="CS7" sqref="CS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170" t="s">
        <v>0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  <c r="BJ1" s="1170"/>
      <c r="BK1" s="1170"/>
      <c r="BL1" s="1170"/>
      <c r="BM1" s="1170"/>
      <c r="BN1" s="1170"/>
      <c r="BO1" s="1170"/>
      <c r="BP1" s="1170"/>
      <c r="BQ1" s="1170"/>
      <c r="BR1" s="1170"/>
      <c r="BS1" s="1170"/>
      <c r="BT1" s="1170"/>
      <c r="BU1" s="1170"/>
      <c r="BV1" s="1170"/>
      <c r="BW1" s="1170"/>
      <c r="BX1" s="1170"/>
      <c r="BY1" s="1170"/>
      <c r="BZ1" s="1170"/>
      <c r="CA1" s="1170"/>
      <c r="CB1" s="1170"/>
      <c r="CC1" s="1170"/>
      <c r="CD1" s="1170"/>
      <c r="CE1" s="1170"/>
      <c r="CF1" s="1170"/>
      <c r="CG1" s="1170"/>
      <c r="CH1" s="1170"/>
      <c r="CI1" s="1170"/>
      <c r="CJ1" s="1170"/>
      <c r="CK1" s="1170"/>
      <c r="CL1" s="1170"/>
      <c r="CM1" s="1170"/>
      <c r="CN1" s="1170"/>
      <c r="CO1" s="1170"/>
      <c r="CP1" s="1170"/>
      <c r="CQ1" s="1170"/>
      <c r="CR1" s="1170"/>
      <c r="CS1" s="1170"/>
      <c r="CT1" s="1170"/>
      <c r="CU1" s="1170"/>
      <c r="CV1" s="1170"/>
      <c r="CW1" s="1170"/>
    </row>
    <row r="2" spans="1:102" s="510" customFormat="1" ht="21.75" x14ac:dyDescent="0.45">
      <c r="A2" s="1171" t="s">
        <v>1220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1171"/>
      <c r="X2" s="1171"/>
      <c r="Y2" s="1171"/>
      <c r="Z2" s="1171"/>
      <c r="AA2" s="1171"/>
      <c r="AB2" s="1171"/>
      <c r="AC2" s="1171"/>
      <c r="AD2" s="1171"/>
      <c r="AE2" s="1171"/>
      <c r="AF2" s="1171"/>
      <c r="AG2" s="1171"/>
      <c r="AH2" s="1171"/>
      <c r="AI2" s="1171"/>
      <c r="AJ2" s="1171"/>
      <c r="AK2" s="1171"/>
      <c r="AL2" s="1171"/>
      <c r="AM2" s="1171"/>
      <c r="AN2" s="1171"/>
      <c r="AO2" s="1171"/>
      <c r="AP2" s="1171"/>
      <c r="AQ2" s="1171"/>
      <c r="AR2" s="1171"/>
      <c r="AS2" s="1171"/>
      <c r="AT2" s="1171"/>
      <c r="AU2" s="1171"/>
      <c r="AV2" s="1171"/>
      <c r="AW2" s="1171"/>
      <c r="AX2" s="1171"/>
      <c r="AY2" s="1171"/>
      <c r="AZ2" s="1171"/>
      <c r="BA2" s="1171"/>
      <c r="BB2" s="1171"/>
      <c r="BC2" s="1171"/>
      <c r="BD2" s="1171"/>
      <c r="BE2" s="1171"/>
      <c r="BF2" s="1171"/>
      <c r="BG2" s="1171"/>
      <c r="BH2" s="1171"/>
      <c r="BI2" s="1171"/>
      <c r="BJ2" s="1171"/>
      <c r="BK2" s="1171"/>
      <c r="BL2" s="1171"/>
      <c r="BM2" s="1171"/>
      <c r="BN2" s="1171"/>
      <c r="BO2" s="1171"/>
      <c r="BP2" s="1171"/>
      <c r="BQ2" s="1171"/>
      <c r="BR2" s="1171"/>
      <c r="BS2" s="1171"/>
      <c r="BT2" s="1171"/>
      <c r="BU2" s="1171"/>
      <c r="BV2" s="1171"/>
      <c r="BW2" s="1171"/>
      <c r="BX2" s="1171"/>
      <c r="BY2" s="1171"/>
      <c r="BZ2" s="1171"/>
      <c r="CA2" s="1171"/>
      <c r="CB2" s="1171"/>
      <c r="CC2" s="1171"/>
      <c r="CD2" s="1171"/>
      <c r="CE2" s="1171"/>
      <c r="CF2" s="1171"/>
      <c r="CG2" s="1171"/>
      <c r="CH2" s="1171"/>
      <c r="CI2" s="1171"/>
      <c r="CJ2" s="1171"/>
      <c r="CK2" s="1171"/>
      <c r="CL2" s="1171"/>
      <c r="CM2" s="1171"/>
      <c r="CN2" s="1171"/>
      <c r="CO2" s="1171"/>
      <c r="CP2" s="1171"/>
      <c r="CQ2" s="1171"/>
      <c r="CR2" s="1171"/>
      <c r="CS2" s="1171"/>
      <c r="CT2" s="1171"/>
      <c r="CU2" s="1171"/>
      <c r="CV2" s="1171"/>
      <c r="CW2" s="1171"/>
    </row>
    <row r="3" spans="1:102" s="192" customFormat="1" ht="21.75" x14ac:dyDescent="0.45">
      <c r="A3" s="1172" t="s">
        <v>4995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2"/>
      <c r="M3" s="1172"/>
      <c r="N3" s="1172"/>
      <c r="O3" s="1172"/>
      <c r="P3" s="1172"/>
      <c r="Q3" s="1172"/>
      <c r="R3" s="1172"/>
      <c r="S3" s="1172"/>
      <c r="T3" s="1172"/>
      <c r="U3" s="1172"/>
      <c r="V3" s="1172"/>
      <c r="W3" s="1172"/>
      <c r="X3" s="1172"/>
      <c r="Y3" s="1172"/>
      <c r="Z3" s="1172"/>
      <c r="AA3" s="1172"/>
      <c r="AB3" s="1172"/>
      <c r="AC3" s="1172"/>
      <c r="AD3" s="1172"/>
      <c r="AE3" s="1172"/>
      <c r="AF3" s="1172"/>
      <c r="AG3" s="1172"/>
      <c r="AH3" s="1172"/>
      <c r="AI3" s="1172"/>
      <c r="AJ3" s="1172"/>
      <c r="AK3" s="1172"/>
      <c r="AL3" s="1172"/>
      <c r="AM3" s="1172"/>
      <c r="AN3" s="1172"/>
      <c r="AO3" s="1172"/>
      <c r="AP3" s="1172"/>
      <c r="AQ3" s="1172"/>
      <c r="AR3" s="1172"/>
      <c r="AS3" s="1172"/>
      <c r="AT3" s="1172"/>
      <c r="AU3" s="1172"/>
      <c r="AV3" s="1172"/>
      <c r="AW3" s="1172"/>
      <c r="AX3" s="1172"/>
      <c r="AY3" s="1172"/>
      <c r="AZ3" s="1172"/>
      <c r="BA3" s="1172"/>
      <c r="BB3" s="1172"/>
      <c r="BC3" s="1172"/>
      <c r="BD3" s="1172"/>
      <c r="BE3" s="1172"/>
      <c r="BF3" s="1172"/>
      <c r="BG3" s="1172"/>
      <c r="BH3" s="1172"/>
      <c r="BI3" s="1172"/>
      <c r="BJ3" s="1172"/>
      <c r="BK3" s="1172"/>
      <c r="BL3" s="1172"/>
      <c r="BM3" s="1172"/>
      <c r="BN3" s="1172"/>
      <c r="BO3" s="1172"/>
      <c r="BP3" s="1172"/>
      <c r="BQ3" s="1172"/>
      <c r="BR3" s="1172"/>
      <c r="BS3" s="1172"/>
      <c r="BT3" s="1172"/>
      <c r="BU3" s="1172"/>
      <c r="BV3" s="1172"/>
      <c r="BW3" s="1172"/>
      <c r="BX3" s="1172"/>
      <c r="BY3" s="1172"/>
      <c r="BZ3" s="1172"/>
      <c r="CA3" s="1172"/>
      <c r="CB3" s="1172"/>
      <c r="CC3" s="1172"/>
      <c r="CD3" s="1172"/>
      <c r="CE3" s="1172"/>
      <c r="CF3" s="1172"/>
      <c r="CG3" s="1172"/>
      <c r="CH3" s="1172"/>
      <c r="CI3" s="1172"/>
      <c r="CJ3" s="1172"/>
      <c r="CK3" s="1172"/>
      <c r="CL3" s="1172"/>
      <c r="CM3" s="1172"/>
      <c r="CN3" s="1172"/>
      <c r="CO3" s="1172"/>
      <c r="CP3" s="1172"/>
      <c r="CQ3" s="1172"/>
      <c r="CR3" s="1172"/>
      <c r="CS3" s="1172"/>
      <c r="CT3" s="1172"/>
      <c r="CU3" s="1172"/>
      <c r="CV3" s="1172"/>
      <c r="CW3" s="1172"/>
    </row>
    <row r="4" spans="1:102" s="735" customFormat="1" ht="18" customHeight="1" x14ac:dyDescent="0.4">
      <c r="A4" s="1046" t="s">
        <v>3581</v>
      </c>
      <c r="B4" s="1054" t="s">
        <v>4993</v>
      </c>
      <c r="C4" s="1049"/>
      <c r="D4" s="1049"/>
      <c r="E4" s="1049"/>
      <c r="F4" s="1049"/>
      <c r="G4" s="1050"/>
      <c r="H4" s="805"/>
      <c r="I4" s="1051" t="s">
        <v>4996</v>
      </c>
      <c r="J4" s="1052"/>
      <c r="K4" s="1052"/>
      <c r="L4" s="1052"/>
      <c r="M4" s="1052"/>
      <c r="N4" s="1053"/>
      <c r="O4" s="805"/>
      <c r="P4" s="1054" t="s">
        <v>4997</v>
      </c>
      <c r="Q4" s="1049"/>
      <c r="R4" s="1049"/>
      <c r="S4" s="1049"/>
      <c r="T4" s="1049"/>
      <c r="U4" s="1050"/>
      <c r="V4" s="805"/>
      <c r="W4" s="1051" t="s">
        <v>4998</v>
      </c>
      <c r="X4" s="1052"/>
      <c r="Y4" s="1052"/>
      <c r="Z4" s="1052"/>
      <c r="AA4" s="1052"/>
      <c r="AB4" s="1053"/>
      <c r="AC4" s="805"/>
      <c r="AD4" s="1054" t="s">
        <v>4999</v>
      </c>
      <c r="AE4" s="1049"/>
      <c r="AF4" s="1049"/>
      <c r="AG4" s="1049"/>
      <c r="AH4" s="1049"/>
      <c r="AI4" s="1050"/>
      <c r="AJ4" s="805"/>
      <c r="AK4" s="1051" t="s">
        <v>5000</v>
      </c>
      <c r="AL4" s="1052"/>
      <c r="AM4" s="1052"/>
      <c r="AN4" s="1052"/>
      <c r="AO4" s="1052"/>
      <c r="AP4" s="1053"/>
      <c r="AQ4" s="805"/>
      <c r="AR4" s="1054" t="s">
        <v>5001</v>
      </c>
      <c r="AS4" s="1049"/>
      <c r="AT4" s="1049"/>
      <c r="AU4" s="1049"/>
      <c r="AV4" s="1049"/>
      <c r="AW4" s="1050"/>
      <c r="AX4" s="805"/>
      <c r="AY4" s="1051" t="s">
        <v>5002</v>
      </c>
      <c r="AZ4" s="1052"/>
      <c r="BA4" s="1052"/>
      <c r="BB4" s="1052"/>
      <c r="BC4" s="1052"/>
      <c r="BD4" s="1053"/>
      <c r="BE4" s="805"/>
      <c r="BF4" s="1054" t="s">
        <v>5003</v>
      </c>
      <c r="BG4" s="1049"/>
      <c r="BH4" s="1049"/>
      <c r="BI4" s="1049"/>
      <c r="BJ4" s="1049"/>
      <c r="BK4" s="1049"/>
      <c r="BL4" s="1049"/>
      <c r="BM4" s="1050"/>
      <c r="BN4" s="805"/>
      <c r="BO4" s="1051" t="s">
        <v>5004</v>
      </c>
      <c r="BP4" s="1052"/>
      <c r="BQ4" s="1052"/>
      <c r="BR4" s="1052"/>
      <c r="BS4" s="1052"/>
      <c r="BT4" s="1052"/>
      <c r="BU4" s="1052"/>
      <c r="BV4" s="1053"/>
      <c r="BW4" s="805"/>
      <c r="BX4" s="1054" t="s">
        <v>5005</v>
      </c>
      <c r="BY4" s="1049"/>
      <c r="BZ4" s="1049"/>
      <c r="CA4" s="1049"/>
      <c r="CB4" s="1049"/>
      <c r="CC4" s="1049"/>
      <c r="CD4" s="1049"/>
      <c r="CE4" s="1050"/>
      <c r="CF4" s="805"/>
      <c r="CG4" s="1051" t="s">
        <v>5006</v>
      </c>
      <c r="CH4" s="1052"/>
      <c r="CI4" s="1052"/>
      <c r="CJ4" s="1052"/>
      <c r="CK4" s="1052"/>
      <c r="CL4" s="1052"/>
      <c r="CM4" s="1052"/>
      <c r="CN4" s="1053"/>
      <c r="CO4" s="805"/>
      <c r="CP4" s="1066" t="s">
        <v>5007</v>
      </c>
      <c r="CQ4" s="1067"/>
      <c r="CR4" s="1067"/>
      <c r="CS4" s="1067"/>
      <c r="CT4" s="1067"/>
      <c r="CU4" s="1067"/>
      <c r="CV4" s="1067"/>
      <c r="CW4" s="1068"/>
    </row>
    <row r="5" spans="1:102" s="367" customFormat="1" ht="18" customHeight="1" x14ac:dyDescent="0.4">
      <c r="A5" s="1047"/>
      <c r="B5" s="1063" t="s">
        <v>2007</v>
      </c>
      <c r="C5" s="1136" t="s">
        <v>100</v>
      </c>
      <c r="D5" s="1058"/>
      <c r="E5" s="1058"/>
      <c r="F5" s="1059"/>
      <c r="G5" s="1060" t="s">
        <v>1231</v>
      </c>
      <c r="H5" s="802"/>
      <c r="I5" s="1063" t="s">
        <v>2007</v>
      </c>
      <c r="J5" s="1136" t="s">
        <v>100</v>
      </c>
      <c r="K5" s="1058"/>
      <c r="L5" s="1058"/>
      <c r="M5" s="1059"/>
      <c r="N5" s="1060" t="s">
        <v>1231</v>
      </c>
      <c r="O5" s="802"/>
      <c r="P5" s="1063" t="s">
        <v>2007</v>
      </c>
      <c r="Q5" s="1136" t="s">
        <v>100</v>
      </c>
      <c r="R5" s="1058"/>
      <c r="S5" s="1058"/>
      <c r="T5" s="1059"/>
      <c r="U5" s="1060" t="s">
        <v>1231</v>
      </c>
      <c r="V5" s="802"/>
      <c r="W5" s="1063" t="s">
        <v>2007</v>
      </c>
      <c r="X5" s="1136" t="s">
        <v>100</v>
      </c>
      <c r="Y5" s="1058"/>
      <c r="Z5" s="1058"/>
      <c r="AA5" s="1059"/>
      <c r="AB5" s="1060" t="s">
        <v>1231</v>
      </c>
      <c r="AC5" s="802"/>
      <c r="AD5" s="1063" t="s">
        <v>2007</v>
      </c>
      <c r="AE5" s="1136" t="s">
        <v>100</v>
      </c>
      <c r="AF5" s="1058"/>
      <c r="AG5" s="1058"/>
      <c r="AH5" s="1059"/>
      <c r="AI5" s="1060" t="s">
        <v>1231</v>
      </c>
      <c r="AJ5" s="802"/>
      <c r="AK5" s="1063" t="s">
        <v>2007</v>
      </c>
      <c r="AL5" s="1136" t="s">
        <v>100</v>
      </c>
      <c r="AM5" s="1058"/>
      <c r="AN5" s="1058"/>
      <c r="AO5" s="1059"/>
      <c r="AP5" s="1060" t="s">
        <v>1231</v>
      </c>
      <c r="AQ5" s="802"/>
      <c r="AR5" s="1063" t="s">
        <v>2007</v>
      </c>
      <c r="AS5" s="1136" t="s">
        <v>100</v>
      </c>
      <c r="AT5" s="1058"/>
      <c r="AU5" s="1058"/>
      <c r="AV5" s="1059"/>
      <c r="AW5" s="1060" t="s">
        <v>1231</v>
      </c>
      <c r="AX5" s="802"/>
      <c r="AY5" s="1063" t="s">
        <v>2007</v>
      </c>
      <c r="AZ5" s="1136" t="s">
        <v>100</v>
      </c>
      <c r="BA5" s="1058"/>
      <c r="BB5" s="1058"/>
      <c r="BC5" s="1059"/>
      <c r="BD5" s="1060" t="s">
        <v>1231</v>
      </c>
      <c r="BE5" s="802"/>
      <c r="BF5" s="1063" t="s">
        <v>2007</v>
      </c>
      <c r="BG5" s="1136" t="s">
        <v>100</v>
      </c>
      <c r="BH5" s="1058"/>
      <c r="BI5" s="1058"/>
      <c r="BJ5" s="1058"/>
      <c r="BK5" s="1058"/>
      <c r="BL5" s="1059"/>
      <c r="BM5" s="1060" t="s">
        <v>1231</v>
      </c>
      <c r="BN5" s="802"/>
      <c r="BO5" s="1063" t="s">
        <v>2007</v>
      </c>
      <c r="BP5" s="1136" t="s">
        <v>100</v>
      </c>
      <c r="BQ5" s="1058"/>
      <c r="BR5" s="1058"/>
      <c r="BS5" s="1058"/>
      <c r="BT5" s="1058"/>
      <c r="BU5" s="1059"/>
      <c r="BV5" s="1060" t="s">
        <v>1231</v>
      </c>
      <c r="BW5" s="802"/>
      <c r="BX5" s="1063" t="s">
        <v>2007</v>
      </c>
      <c r="BY5" s="1136" t="s">
        <v>100</v>
      </c>
      <c r="BZ5" s="1058"/>
      <c r="CA5" s="1058"/>
      <c r="CB5" s="1058"/>
      <c r="CC5" s="1058"/>
      <c r="CD5" s="1059"/>
      <c r="CE5" s="1060" t="s">
        <v>1231</v>
      </c>
      <c r="CF5" s="802"/>
      <c r="CG5" s="1063" t="s">
        <v>2007</v>
      </c>
      <c r="CH5" s="1136" t="s">
        <v>100</v>
      </c>
      <c r="CI5" s="1058"/>
      <c r="CJ5" s="1058"/>
      <c r="CK5" s="1058"/>
      <c r="CL5" s="1058"/>
      <c r="CM5" s="1059"/>
      <c r="CN5" s="1060" t="s">
        <v>1231</v>
      </c>
      <c r="CO5" s="802"/>
      <c r="CP5" s="1075" t="s">
        <v>2007</v>
      </c>
      <c r="CQ5" s="1136" t="s">
        <v>100</v>
      </c>
      <c r="CR5" s="1058"/>
      <c r="CS5" s="1058"/>
      <c r="CT5" s="1058"/>
      <c r="CU5" s="1058"/>
      <c r="CV5" s="1059"/>
      <c r="CW5" s="1137" t="s">
        <v>1231</v>
      </c>
    </row>
    <row r="6" spans="1:102" s="367" customFormat="1" ht="18" customHeight="1" x14ac:dyDescent="0.4">
      <c r="A6" s="1047"/>
      <c r="B6" s="1064"/>
      <c r="C6" s="1140" t="s">
        <v>5468</v>
      </c>
      <c r="D6" s="1141"/>
      <c r="E6" s="1169"/>
      <c r="F6" s="1125" t="s">
        <v>3407</v>
      </c>
      <c r="G6" s="1061"/>
      <c r="H6" s="803"/>
      <c r="I6" s="1064"/>
      <c r="J6" s="1140" t="s">
        <v>5468</v>
      </c>
      <c r="K6" s="1141"/>
      <c r="L6" s="1169"/>
      <c r="M6" s="1125" t="s">
        <v>3407</v>
      </c>
      <c r="N6" s="1061"/>
      <c r="O6" s="803"/>
      <c r="P6" s="1064"/>
      <c r="Q6" s="1140" t="s">
        <v>5468</v>
      </c>
      <c r="R6" s="1141"/>
      <c r="S6" s="1169"/>
      <c r="T6" s="1125" t="s">
        <v>3407</v>
      </c>
      <c r="U6" s="1061"/>
      <c r="V6" s="803"/>
      <c r="W6" s="1064"/>
      <c r="X6" s="1140" t="s">
        <v>5468</v>
      </c>
      <c r="Y6" s="1141"/>
      <c r="Z6" s="1169"/>
      <c r="AA6" s="1125" t="s">
        <v>3407</v>
      </c>
      <c r="AB6" s="1061"/>
      <c r="AC6" s="803"/>
      <c r="AD6" s="1064"/>
      <c r="AE6" s="1140" t="s">
        <v>5468</v>
      </c>
      <c r="AF6" s="1141"/>
      <c r="AG6" s="1169"/>
      <c r="AH6" s="1125" t="s">
        <v>3407</v>
      </c>
      <c r="AI6" s="1061"/>
      <c r="AJ6" s="803"/>
      <c r="AK6" s="1064"/>
      <c r="AL6" s="1140" t="s">
        <v>5468</v>
      </c>
      <c r="AM6" s="1141"/>
      <c r="AN6" s="1169"/>
      <c r="AO6" s="1125" t="s">
        <v>3407</v>
      </c>
      <c r="AP6" s="1061"/>
      <c r="AQ6" s="803"/>
      <c r="AR6" s="1064"/>
      <c r="AS6" s="1140" t="s">
        <v>5468</v>
      </c>
      <c r="AT6" s="1141"/>
      <c r="AU6" s="1169"/>
      <c r="AV6" s="1125" t="s">
        <v>3407</v>
      </c>
      <c r="AW6" s="1061"/>
      <c r="AX6" s="803"/>
      <c r="AY6" s="1064"/>
      <c r="AZ6" s="1140" t="s">
        <v>5468</v>
      </c>
      <c r="BA6" s="1141"/>
      <c r="BB6" s="1169"/>
      <c r="BC6" s="1125" t="s">
        <v>3407</v>
      </c>
      <c r="BD6" s="1061"/>
      <c r="BE6" s="803"/>
      <c r="BF6" s="1064"/>
      <c r="BG6" s="1140" t="s">
        <v>5468</v>
      </c>
      <c r="BH6" s="1141"/>
      <c r="BI6" s="1169"/>
      <c r="BJ6" s="1123" t="s">
        <v>5469</v>
      </c>
      <c r="BK6" s="1124"/>
      <c r="BL6" s="1125" t="s">
        <v>3407</v>
      </c>
      <c r="BM6" s="1061"/>
      <c r="BN6" s="803"/>
      <c r="BO6" s="1064"/>
      <c r="BP6" s="1140" t="s">
        <v>5468</v>
      </c>
      <c r="BQ6" s="1141"/>
      <c r="BR6" s="1169"/>
      <c r="BS6" s="1123" t="s">
        <v>5469</v>
      </c>
      <c r="BT6" s="1124"/>
      <c r="BU6" s="1125" t="s">
        <v>3407</v>
      </c>
      <c r="BV6" s="1061"/>
      <c r="BW6" s="803"/>
      <c r="BX6" s="1064"/>
      <c r="BY6" s="1140" t="s">
        <v>5468</v>
      </c>
      <c r="BZ6" s="1141"/>
      <c r="CA6" s="1169"/>
      <c r="CB6" s="1123" t="s">
        <v>5469</v>
      </c>
      <c r="CC6" s="1124"/>
      <c r="CD6" s="1125" t="s">
        <v>3407</v>
      </c>
      <c r="CE6" s="1061"/>
      <c r="CF6" s="803"/>
      <c r="CG6" s="1064"/>
      <c r="CH6" s="1140" t="s">
        <v>5468</v>
      </c>
      <c r="CI6" s="1141"/>
      <c r="CJ6" s="1169"/>
      <c r="CK6" s="1123" t="s">
        <v>5469</v>
      </c>
      <c r="CL6" s="1124"/>
      <c r="CM6" s="1125" t="s">
        <v>3407</v>
      </c>
      <c r="CN6" s="1061"/>
      <c r="CO6" s="803"/>
      <c r="CP6" s="1076"/>
      <c r="CQ6" s="1140" t="s">
        <v>5468</v>
      </c>
      <c r="CR6" s="1141"/>
      <c r="CS6" s="1169"/>
      <c r="CT6" s="1123" t="s">
        <v>5469</v>
      </c>
      <c r="CU6" s="1124"/>
      <c r="CV6" s="1167" t="s">
        <v>3407</v>
      </c>
      <c r="CW6" s="1138"/>
    </row>
    <row r="7" spans="1:102" s="416" customFormat="1" ht="42.75" x14ac:dyDescent="0.35">
      <c r="A7" s="1048"/>
      <c r="B7" s="1065"/>
      <c r="C7" s="789" t="s">
        <v>3415</v>
      </c>
      <c r="D7" s="789" t="s">
        <v>3413</v>
      </c>
      <c r="E7" s="789" t="s">
        <v>5470</v>
      </c>
      <c r="F7" s="1126"/>
      <c r="G7" s="1062"/>
      <c r="H7" s="804"/>
      <c r="I7" s="1065"/>
      <c r="J7" s="789" t="s">
        <v>3415</v>
      </c>
      <c r="K7" s="789" t="s">
        <v>3413</v>
      </c>
      <c r="L7" s="789" t="s">
        <v>5470</v>
      </c>
      <c r="M7" s="1126"/>
      <c r="N7" s="1062"/>
      <c r="O7" s="804"/>
      <c r="P7" s="1065"/>
      <c r="Q7" s="789" t="s">
        <v>3415</v>
      </c>
      <c r="R7" s="789" t="s">
        <v>3413</v>
      </c>
      <c r="S7" s="789" t="s">
        <v>5470</v>
      </c>
      <c r="T7" s="1126"/>
      <c r="U7" s="1062"/>
      <c r="V7" s="804"/>
      <c r="W7" s="1065"/>
      <c r="X7" s="789" t="s">
        <v>3415</v>
      </c>
      <c r="Y7" s="789" t="s">
        <v>3413</v>
      </c>
      <c r="Z7" s="789" t="s">
        <v>5470</v>
      </c>
      <c r="AA7" s="1126"/>
      <c r="AB7" s="1062"/>
      <c r="AC7" s="804"/>
      <c r="AD7" s="1065"/>
      <c r="AE7" s="789" t="s">
        <v>3415</v>
      </c>
      <c r="AF7" s="789" t="s">
        <v>3413</v>
      </c>
      <c r="AG7" s="789" t="s">
        <v>5470</v>
      </c>
      <c r="AH7" s="1126"/>
      <c r="AI7" s="1062"/>
      <c r="AJ7" s="804"/>
      <c r="AK7" s="1065"/>
      <c r="AL7" s="789" t="s">
        <v>3415</v>
      </c>
      <c r="AM7" s="789" t="s">
        <v>3413</v>
      </c>
      <c r="AN7" s="789" t="s">
        <v>5470</v>
      </c>
      <c r="AO7" s="1126"/>
      <c r="AP7" s="1062"/>
      <c r="AQ7" s="804"/>
      <c r="AR7" s="1065"/>
      <c r="AS7" s="789" t="s">
        <v>3415</v>
      </c>
      <c r="AT7" s="789" t="s">
        <v>3413</v>
      </c>
      <c r="AU7" s="789" t="s">
        <v>5470</v>
      </c>
      <c r="AV7" s="1126"/>
      <c r="AW7" s="1062"/>
      <c r="AX7" s="804"/>
      <c r="AY7" s="1065"/>
      <c r="AZ7" s="789" t="s">
        <v>3415</v>
      </c>
      <c r="BA7" s="789" t="s">
        <v>3413</v>
      </c>
      <c r="BB7" s="789" t="s">
        <v>5470</v>
      </c>
      <c r="BC7" s="1126"/>
      <c r="BD7" s="1062"/>
      <c r="BE7" s="804"/>
      <c r="BF7" s="1065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1126"/>
      <c r="BM7" s="1062"/>
      <c r="BN7" s="804"/>
      <c r="BO7" s="1065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1126"/>
      <c r="BV7" s="1062"/>
      <c r="BW7" s="804"/>
      <c r="BX7" s="1065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1126"/>
      <c r="CE7" s="1062"/>
      <c r="CF7" s="804"/>
      <c r="CG7" s="1065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1126"/>
      <c r="CN7" s="1062"/>
      <c r="CO7" s="804"/>
      <c r="CP7" s="1077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168"/>
      <c r="CW7" s="1139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BM5:BM7"/>
    <mergeCell ref="BO5:BO7"/>
    <mergeCell ref="BP5:BU5"/>
    <mergeCell ref="BV5:BV7"/>
    <mergeCell ref="BX5:BX7"/>
    <mergeCell ref="BP6:BR6"/>
    <mergeCell ref="BS6:BT6"/>
    <mergeCell ref="BU6:BU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AL5:AO5"/>
    <mergeCell ref="AS5:AV5"/>
    <mergeCell ref="AP5:AP7"/>
    <mergeCell ref="AR5:AR7"/>
    <mergeCell ref="AW5:AW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1092" t="s">
        <v>93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</row>
    <row r="2" spans="1:26" s="85" customFormat="1" ht="26.25" x14ac:dyDescent="0.55000000000000004">
      <c r="A2" s="1092" t="s">
        <v>4074</v>
      </c>
      <c r="B2" s="1092"/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</row>
    <row r="3" spans="1:26" s="85" customFormat="1" ht="26.25" x14ac:dyDescent="0.55000000000000004">
      <c r="A3" s="1093" t="s">
        <v>5703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</row>
    <row r="4" spans="1:26" s="86" customFormat="1" ht="23.25" customHeight="1" x14ac:dyDescent="0.45">
      <c r="A4" s="1094" t="s">
        <v>96</v>
      </c>
      <c r="B4" s="1095"/>
      <c r="C4" s="1100" t="s">
        <v>97</v>
      </c>
      <c r="D4" s="1103" t="s">
        <v>98</v>
      </c>
      <c r="E4" s="1106" t="s">
        <v>99</v>
      </c>
      <c r="F4" s="1115" t="s">
        <v>100</v>
      </c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7"/>
      <c r="R4" s="1118" t="s">
        <v>3407</v>
      </c>
      <c r="S4" s="453" t="s">
        <v>2039</v>
      </c>
      <c r="T4" s="85"/>
    </row>
    <row r="5" spans="1:26" s="86" customFormat="1" ht="23.25" customHeight="1" x14ac:dyDescent="0.45">
      <c r="A5" s="1096"/>
      <c r="B5" s="1097"/>
      <c r="C5" s="1101"/>
      <c r="D5" s="1104"/>
      <c r="E5" s="1107"/>
      <c r="F5" s="1160" t="s">
        <v>5471</v>
      </c>
      <c r="G5" s="1161"/>
      <c r="H5" s="1148" t="s">
        <v>5468</v>
      </c>
      <c r="I5" s="1149"/>
      <c r="J5" s="1149"/>
      <c r="K5" s="1149"/>
      <c r="L5" s="1149"/>
      <c r="M5" s="1150"/>
      <c r="N5" s="1188" t="s">
        <v>5469</v>
      </c>
      <c r="O5" s="1189"/>
      <c r="P5" s="1189"/>
      <c r="Q5" s="1190"/>
      <c r="R5" s="1119"/>
      <c r="S5" s="1090" t="s">
        <v>3412</v>
      </c>
      <c r="T5" s="85"/>
    </row>
    <row r="6" spans="1:26" s="86" customFormat="1" ht="23.25" customHeight="1" x14ac:dyDescent="0.2">
      <c r="A6" s="1096"/>
      <c r="B6" s="1097"/>
      <c r="C6" s="1101"/>
      <c r="D6" s="1104"/>
      <c r="E6" s="1107"/>
      <c r="F6" s="1162"/>
      <c r="G6" s="1163"/>
      <c r="H6" s="1142" t="s">
        <v>3415</v>
      </c>
      <c r="I6" s="1143"/>
      <c r="J6" s="1142" t="s">
        <v>3413</v>
      </c>
      <c r="K6" s="1143"/>
      <c r="L6" s="1142" t="s">
        <v>5472</v>
      </c>
      <c r="M6" s="1143"/>
      <c r="N6" s="1182" t="s">
        <v>3415</v>
      </c>
      <c r="O6" s="1183"/>
      <c r="P6" s="1182" t="s">
        <v>5472</v>
      </c>
      <c r="Q6" s="1183"/>
      <c r="R6" s="1119"/>
      <c r="S6" s="1090"/>
      <c r="T6" s="418"/>
    </row>
    <row r="7" spans="1:26" s="86" customFormat="1" ht="23.25" customHeight="1" x14ac:dyDescent="0.2">
      <c r="A7" s="1096"/>
      <c r="B7" s="1097"/>
      <c r="C7" s="1101"/>
      <c r="D7" s="1104"/>
      <c r="E7" s="1107"/>
      <c r="F7" s="1162"/>
      <c r="G7" s="1163"/>
      <c r="H7" s="1144"/>
      <c r="I7" s="1145"/>
      <c r="J7" s="1144"/>
      <c r="K7" s="1145"/>
      <c r="L7" s="1144"/>
      <c r="M7" s="1145"/>
      <c r="N7" s="1184"/>
      <c r="O7" s="1185"/>
      <c r="P7" s="1184"/>
      <c r="Q7" s="1185"/>
      <c r="R7" s="1119"/>
      <c r="S7" s="1090"/>
      <c r="T7" s="418"/>
      <c r="W7" s="1173" t="s">
        <v>5802</v>
      </c>
      <c r="X7" s="1174"/>
      <c r="Y7" s="1174"/>
      <c r="Z7" s="1175"/>
    </row>
    <row r="8" spans="1:26" s="86" customFormat="1" ht="23.25" customHeight="1" x14ac:dyDescent="0.2">
      <c r="A8" s="1096"/>
      <c r="B8" s="1097"/>
      <c r="C8" s="1101"/>
      <c r="D8" s="1104"/>
      <c r="E8" s="1108"/>
      <c r="F8" s="1164"/>
      <c r="G8" s="1165"/>
      <c r="H8" s="1146" t="s">
        <v>5473</v>
      </c>
      <c r="I8" s="1147"/>
      <c r="J8" s="1146" t="s">
        <v>5474</v>
      </c>
      <c r="K8" s="1147"/>
      <c r="L8" s="1146" t="s">
        <v>5475</v>
      </c>
      <c r="M8" s="1147"/>
      <c r="N8" s="1186" t="s">
        <v>5476</v>
      </c>
      <c r="O8" s="1187"/>
      <c r="P8" s="1186" t="s">
        <v>5476</v>
      </c>
      <c r="Q8" s="1187"/>
      <c r="R8" s="1120"/>
      <c r="S8" s="1091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1098"/>
      <c r="B9" s="1099"/>
      <c r="C9" s="1102"/>
      <c r="D9" s="1105"/>
      <c r="E9" s="791" t="s">
        <v>1238</v>
      </c>
      <c r="F9" s="1178" t="s">
        <v>1239</v>
      </c>
      <c r="G9" s="1179"/>
      <c r="H9" s="1180" t="s">
        <v>1240</v>
      </c>
      <c r="I9" s="1181"/>
      <c r="J9" s="1180" t="s">
        <v>1241</v>
      </c>
      <c r="K9" s="1181"/>
      <c r="L9" s="1180" t="s">
        <v>1242</v>
      </c>
      <c r="M9" s="1181"/>
      <c r="N9" s="1176" t="s">
        <v>1243</v>
      </c>
      <c r="O9" s="1177"/>
      <c r="P9" s="1176" t="s">
        <v>2826</v>
      </c>
      <c r="Q9" s="1177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1084" t="s">
        <v>1716</v>
      </c>
      <c r="B26" s="1085"/>
      <c r="C26" s="1085"/>
      <c r="D26" s="1086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1084" t="s">
        <v>1282</v>
      </c>
      <c r="B37" s="1085"/>
      <c r="C37" s="1085"/>
      <c r="D37" s="1086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1084" t="s">
        <v>1734</v>
      </c>
      <c r="B41" s="1085"/>
      <c r="C41" s="1085"/>
      <c r="D41" s="1086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1084" t="s">
        <v>1332</v>
      </c>
      <c r="B64" s="1085"/>
      <c r="C64" s="1085"/>
      <c r="D64" s="1086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1084" t="s">
        <v>1724</v>
      </c>
      <c r="B75" s="1085"/>
      <c r="C75" s="1085"/>
      <c r="D75" s="1086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1081" t="s">
        <v>1531</v>
      </c>
      <c r="B127" s="1082"/>
      <c r="C127" s="1082"/>
      <c r="D127" s="1083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1081" t="s">
        <v>1621</v>
      </c>
      <c r="B135" s="1082"/>
      <c r="C135" s="1082"/>
      <c r="D135" s="1083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1081" t="s">
        <v>1617</v>
      </c>
      <c r="B170" s="1082"/>
      <c r="C170" s="1082"/>
      <c r="D170" s="1083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1081" t="s">
        <v>1762</v>
      </c>
      <c r="B175" s="1082"/>
      <c r="C175" s="1082"/>
      <c r="D175" s="1083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1081" t="s">
        <v>2514</v>
      </c>
      <c r="B188" s="1082"/>
      <c r="C188" s="1082"/>
      <c r="D188" s="1083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1084" t="s">
        <v>2521</v>
      </c>
      <c r="B192" s="1085"/>
      <c r="C192" s="1085"/>
      <c r="D192" s="1086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1084" t="s">
        <v>1772</v>
      </c>
      <c r="B195" s="1085"/>
      <c r="C195" s="1085"/>
      <c r="D195" s="1086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1084" t="s">
        <v>2947</v>
      </c>
      <c r="B199" s="1085"/>
      <c r="C199" s="1085"/>
      <c r="D199" s="1086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1084" t="s">
        <v>1900</v>
      </c>
      <c r="B203" s="1085"/>
      <c r="C203" s="1085"/>
      <c r="D203" s="1086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1084" t="s">
        <v>1889</v>
      </c>
      <c r="B207" s="1085"/>
      <c r="C207" s="1085"/>
      <c r="D207" s="1086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1084" t="s">
        <v>1939</v>
      </c>
      <c r="B216" s="1085"/>
      <c r="C216" s="1085"/>
      <c r="D216" s="1086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1081" t="s">
        <v>1916</v>
      </c>
      <c r="B225" s="1082"/>
      <c r="C225" s="1082"/>
      <c r="D225" s="1083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1084" t="s">
        <v>1989</v>
      </c>
      <c r="B229" s="1085"/>
      <c r="C229" s="1085"/>
      <c r="D229" s="1086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1084" t="s">
        <v>1986</v>
      </c>
      <c r="B233" s="1085"/>
      <c r="C233" s="1085"/>
      <c r="D233" s="1086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1084" t="s">
        <v>1965</v>
      </c>
      <c r="B237" s="1085"/>
      <c r="C237" s="1085"/>
      <c r="D237" s="1086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1081" t="s">
        <v>1955</v>
      </c>
      <c r="B247" s="1082"/>
      <c r="C247" s="1082"/>
      <c r="D247" s="1083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1084" t="s">
        <v>2815</v>
      </c>
      <c r="B251" s="1085"/>
      <c r="C251" s="1085"/>
      <c r="D251" s="1086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1081" t="s">
        <v>3143</v>
      </c>
      <c r="B262" s="1082"/>
      <c r="C262" s="1082"/>
      <c r="D262" s="1083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1084" t="s">
        <v>4750</v>
      </c>
      <c r="B291" s="1085"/>
      <c r="C291" s="1085"/>
      <c r="D291" s="1086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1081" t="s">
        <v>1875</v>
      </c>
      <c r="B426" s="1082"/>
      <c r="C426" s="1082"/>
      <c r="D426" s="1083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1084" t="s">
        <v>4957</v>
      </c>
      <c r="B430" s="1085"/>
      <c r="C430" s="1085"/>
      <c r="D430" s="1086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1087" t="s">
        <v>596</v>
      </c>
      <c r="B431" s="1088"/>
      <c r="C431" s="1088"/>
      <c r="D431" s="1089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  <mergeCell ref="N6:O7"/>
    <mergeCell ref="P6:Q7"/>
    <mergeCell ref="H8:I8"/>
    <mergeCell ref="J8:K8"/>
    <mergeCell ref="L8:M8"/>
    <mergeCell ref="N8:O8"/>
    <mergeCell ref="P8:Q8"/>
    <mergeCell ref="A170:D170"/>
    <mergeCell ref="A175:D175"/>
    <mergeCell ref="A195:D195"/>
    <mergeCell ref="A199:D199"/>
    <mergeCell ref="A203:D203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207:D207"/>
    <mergeCell ref="A216:D216"/>
    <mergeCell ref="A233:D233"/>
    <mergeCell ref="A237:D237"/>
    <mergeCell ref="A247:D247"/>
    <mergeCell ref="A225:D225"/>
    <mergeCell ref="A229:D229"/>
    <mergeCell ref="A431:D431"/>
    <mergeCell ref="A251:D251"/>
    <mergeCell ref="A262:D262"/>
    <mergeCell ref="A291:D291"/>
    <mergeCell ref="A426:D426"/>
    <mergeCell ref="A430:D430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</vt:i4>
      </vt:variant>
    </vt:vector>
  </HeadingPairs>
  <TitlesOfParts>
    <vt:vector size="30" baseType="lpstr">
      <vt:lpstr>ปีงปม.69สรุป100%(ณ31พค69)</vt:lpstr>
      <vt:lpstr>ปีงปม.69สรุป(ณ31พค69)</vt:lpstr>
      <vt:lpstr>ปีงปม.69รายละเอียด(ณ31พค69)</vt:lpstr>
      <vt:lpstr>สรุป_68</vt:lpstr>
      <vt:lpstr>รายละเอียด_68</vt:lpstr>
      <vt:lpstr>สรุป_67</vt:lpstr>
      <vt:lpstr>รายละเอียด_67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รายละเอียด_64!Print_Area</vt:lpstr>
      <vt:lpstr>สรุป_67!Print_Area</vt:lpstr>
      <vt:lpstr>สรุป_68!Print_Area</vt:lpstr>
      <vt:lpstr>สรุป_67!Print_Titles</vt:lpstr>
      <vt:lpstr>สรุป_68!Print_Titles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2026-04-07T03:27:50Z</cp:lastPrinted>
  <dcterms:created xsi:type="dcterms:W3CDTF">2020-02-21T06:38:58Z</dcterms:created>
  <dcterms:modified xsi:type="dcterms:W3CDTF">2026-06-05T10:40:28Z</dcterms:modified>
</cp:coreProperties>
</file>